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01\Documents\000001-LICITAÇOES\2022\TOMADA DE PREÇO\03-TP 03- GINASIO PROG-ILUMINA\"/>
    </mc:Choice>
  </mc:AlternateContent>
  <bookViews>
    <workbookView xWindow="0" yWindow="0" windowWidth="15345" windowHeight="4635" tabRatio="596"/>
  </bookViews>
  <sheets>
    <sheet name="Orçamento Discriminado" sheetId="1" r:id="rId1"/>
  </sheets>
  <externalReferences>
    <externalReference r:id="rId2"/>
    <externalReference r:id="rId3"/>
  </externalReferences>
  <definedNames>
    <definedName name="_xlnm._FilterDatabase" localSheetId="0" hidden="1">'Orçamento Discriminado'!$A$9:$M$9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" i="1" l="1"/>
  <c r="S13" i="1"/>
  <c r="T12" i="1"/>
  <c r="S12" i="1"/>
  <c r="R12" i="1"/>
  <c r="T11" i="1"/>
  <c r="S11" i="1"/>
  <c r="R11" i="1"/>
  <c r="T10" i="1"/>
  <c r="S10" i="1"/>
  <c r="R10" i="1"/>
  <c r="T9" i="1"/>
  <c r="S9" i="1"/>
  <c r="R9" i="1"/>
  <c r="R8" i="1"/>
  <c r="P8" i="1" l="1"/>
  <c r="Q8" i="1"/>
  <c r="P9" i="1"/>
  <c r="Q9" i="1"/>
  <c r="P10" i="1"/>
  <c r="Q10" i="1"/>
  <c r="P11" i="1"/>
  <c r="Q11" i="1"/>
  <c r="P12" i="1"/>
  <c r="Q12" i="1"/>
  <c r="P13" i="1"/>
  <c r="P17" i="1" s="1"/>
  <c r="Q13" i="1"/>
  <c r="P16" i="1"/>
  <c r="Q16" i="1"/>
  <c r="Q17" i="1"/>
  <c r="I93" i="1" l="1"/>
  <c r="I92" i="1"/>
  <c r="I97" i="1" l="1"/>
  <c r="I64" i="1" l="1"/>
  <c r="I63" i="1"/>
  <c r="I62" i="1"/>
  <c r="I68" i="1"/>
  <c r="I100" i="1" l="1"/>
  <c r="I99" i="1" l="1"/>
  <c r="I111" i="1" l="1"/>
  <c r="I108" i="1"/>
  <c r="I106" i="1"/>
  <c r="I105" i="1"/>
  <c r="I104" i="1"/>
  <c r="I103" i="1"/>
  <c r="I102" i="1"/>
  <c r="I101" i="1"/>
  <c r="I88" i="1"/>
  <c r="I69" i="1"/>
  <c r="K69" i="1" s="1"/>
  <c r="I67" i="1"/>
  <c r="I58" i="1"/>
  <c r="I57" i="1"/>
  <c r="I40" i="1"/>
  <c r="I49" i="1"/>
  <c r="I22" i="1"/>
  <c r="I21" i="1"/>
  <c r="I20" i="1"/>
  <c r="I19" i="1"/>
  <c r="K81" i="1" l="1"/>
  <c r="L81" i="1" s="1"/>
  <c r="J81" i="1"/>
  <c r="K63" i="1"/>
  <c r="L63" i="1" s="1"/>
  <c r="J63" i="1"/>
  <c r="K62" i="1"/>
  <c r="L62" i="1" s="1"/>
  <c r="J62" i="1"/>
  <c r="J98" i="1" l="1"/>
  <c r="J99" i="1"/>
  <c r="J100" i="1"/>
  <c r="J101" i="1"/>
  <c r="J102" i="1"/>
  <c r="J103" i="1"/>
  <c r="J104" i="1"/>
  <c r="J105" i="1"/>
  <c r="J106" i="1"/>
  <c r="J107" i="1"/>
  <c r="J108" i="1"/>
  <c r="J111" i="1"/>
  <c r="J112" i="1"/>
  <c r="J113" i="1"/>
  <c r="J114" i="1"/>
  <c r="J115" i="1"/>
  <c r="J97" i="1"/>
  <c r="J74" i="1"/>
  <c r="J75" i="1"/>
  <c r="J76" i="1"/>
  <c r="J77" i="1"/>
  <c r="J78" i="1"/>
  <c r="J79" i="1"/>
  <c r="J80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73" i="1"/>
  <c r="L69" i="1"/>
  <c r="J52" i="1"/>
  <c r="J53" i="1"/>
  <c r="J54" i="1"/>
  <c r="J55" i="1"/>
  <c r="J56" i="1"/>
  <c r="J57" i="1"/>
  <c r="J58" i="1"/>
  <c r="J59" i="1"/>
  <c r="J60" i="1"/>
  <c r="J61" i="1"/>
  <c r="J64" i="1"/>
  <c r="J65" i="1"/>
  <c r="J66" i="1"/>
  <c r="J67" i="1"/>
  <c r="J68" i="1"/>
  <c r="J69" i="1"/>
  <c r="J70" i="1"/>
  <c r="J71" i="1"/>
  <c r="J51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11" i="1"/>
  <c r="I110" i="1" l="1"/>
  <c r="J110" i="1" s="1"/>
  <c r="I109" i="1"/>
  <c r="J109" i="1" s="1"/>
  <c r="I13" i="1"/>
  <c r="J13" i="1" s="1"/>
  <c r="K98" i="1" l="1"/>
  <c r="L98" i="1" s="1"/>
  <c r="K113" i="1" l="1"/>
  <c r="L113" i="1" s="1"/>
  <c r="K111" i="1"/>
  <c r="L111" i="1" s="1"/>
  <c r="K100" i="1"/>
  <c r="L100" i="1" s="1"/>
  <c r="K99" i="1" l="1"/>
  <c r="L99" i="1" s="1"/>
  <c r="K91" i="1" l="1"/>
  <c r="L91" i="1" s="1"/>
  <c r="K85" i="1"/>
  <c r="L85" i="1" s="1"/>
  <c r="K68" i="1" l="1"/>
  <c r="L68" i="1" s="1"/>
  <c r="K66" i="1"/>
  <c r="L66" i="1" s="1"/>
  <c r="K61" i="1" l="1"/>
  <c r="L61" i="1" s="1"/>
  <c r="K52" i="1"/>
  <c r="L52" i="1" s="1"/>
  <c r="K36" i="1" l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 l="1"/>
  <c r="L28" i="1" s="1"/>
  <c r="K101" i="1" l="1"/>
  <c r="L101" i="1" s="1"/>
  <c r="K107" i="1" l="1"/>
  <c r="L107" i="1" s="1"/>
  <c r="K105" i="1"/>
  <c r="K104" i="1"/>
  <c r="L104" i="1" s="1"/>
  <c r="K103" i="1"/>
  <c r="L103" i="1" s="1"/>
  <c r="K102" i="1"/>
  <c r="L102" i="1" s="1"/>
  <c r="L105" i="1" l="1"/>
  <c r="K108" i="1"/>
  <c r="L108" i="1" s="1"/>
  <c r="K84" i="1" l="1"/>
  <c r="L84" i="1" s="1"/>
  <c r="K83" i="1"/>
  <c r="L83" i="1" s="1"/>
  <c r="K92" i="1"/>
  <c r="L92" i="1" s="1"/>
  <c r="K90" i="1"/>
  <c r="L90" i="1" s="1"/>
  <c r="K89" i="1"/>
  <c r="L89" i="1" s="1"/>
  <c r="K87" i="1" l="1"/>
  <c r="L87" i="1" s="1"/>
  <c r="K82" i="1"/>
  <c r="L82" i="1" s="1"/>
  <c r="K80" i="1"/>
  <c r="L80" i="1" s="1"/>
  <c r="K79" i="1"/>
  <c r="L79" i="1" s="1"/>
  <c r="K54" i="1"/>
  <c r="L54" i="1" s="1"/>
  <c r="K56" i="1" l="1"/>
  <c r="L56" i="1" s="1"/>
  <c r="K40" i="1"/>
  <c r="L40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6" i="1"/>
  <c r="L16" i="1" s="1"/>
  <c r="K15" i="1"/>
  <c r="L15" i="1" s="1"/>
  <c r="K42" i="1" l="1"/>
  <c r="L42" i="1" s="1"/>
  <c r="K67" i="1" l="1"/>
  <c r="L67" i="1" s="1"/>
  <c r="K27" i="1" l="1"/>
  <c r="L27" i="1" s="1"/>
  <c r="K14" i="1"/>
  <c r="L14" i="1" s="1"/>
  <c r="K86" i="1" l="1"/>
  <c r="L86" i="1" s="1"/>
  <c r="K39" i="1" l="1"/>
  <c r="L39" i="1" s="1"/>
  <c r="K53" i="1" l="1"/>
  <c r="L53" i="1" s="1"/>
  <c r="K51" i="1" l="1"/>
  <c r="L51" i="1" s="1"/>
  <c r="K106" i="1" l="1"/>
  <c r="L106" i="1" s="1"/>
  <c r="K109" i="1"/>
  <c r="L109" i="1" s="1"/>
  <c r="K110" i="1"/>
  <c r="L110" i="1" s="1"/>
  <c r="K114" i="1"/>
  <c r="L114" i="1" s="1"/>
  <c r="K115" i="1"/>
  <c r="L115" i="1" s="1"/>
  <c r="K74" i="1"/>
  <c r="L74" i="1" s="1"/>
  <c r="K75" i="1"/>
  <c r="L75" i="1" s="1"/>
  <c r="K76" i="1"/>
  <c r="L76" i="1" s="1"/>
  <c r="K77" i="1"/>
  <c r="L77" i="1" s="1"/>
  <c r="K78" i="1"/>
  <c r="L78" i="1" s="1"/>
  <c r="K94" i="1"/>
  <c r="L94" i="1" s="1"/>
  <c r="K93" i="1"/>
  <c r="L93" i="1" s="1"/>
  <c r="K95" i="1"/>
  <c r="L95" i="1" s="1"/>
  <c r="K55" i="1"/>
  <c r="L55" i="1" s="1"/>
  <c r="K57" i="1"/>
  <c r="L57" i="1" s="1"/>
  <c r="K58" i="1"/>
  <c r="L58" i="1" s="1"/>
  <c r="K59" i="1"/>
  <c r="L59" i="1" s="1"/>
  <c r="K60" i="1"/>
  <c r="L60" i="1" s="1"/>
  <c r="K64" i="1"/>
  <c r="L64" i="1" s="1"/>
  <c r="K65" i="1"/>
  <c r="L65" i="1" s="1"/>
  <c r="K70" i="1"/>
  <c r="L70" i="1" s="1"/>
  <c r="K71" i="1"/>
  <c r="L71" i="1" s="1"/>
  <c r="K13" i="1"/>
  <c r="L13" i="1" s="1"/>
  <c r="K46" i="1"/>
  <c r="L46" i="1" s="1"/>
  <c r="K49" i="1"/>
  <c r="L49" i="1" s="1"/>
  <c r="K45" i="1"/>
  <c r="L45" i="1" s="1"/>
  <c r="K17" i="1"/>
  <c r="L17" i="1" s="1"/>
  <c r="K18" i="1"/>
  <c r="L18" i="1" s="1"/>
  <c r="K37" i="1"/>
  <c r="L37" i="1" s="1"/>
  <c r="K38" i="1"/>
  <c r="L38" i="1" s="1"/>
  <c r="K47" i="1"/>
  <c r="L47" i="1" s="1"/>
  <c r="K48" i="1"/>
  <c r="L48" i="1" s="1"/>
  <c r="K41" i="1"/>
  <c r="L41" i="1" s="1"/>
  <c r="K43" i="1"/>
  <c r="L43" i="1" s="1"/>
  <c r="K44" i="1"/>
  <c r="L44" i="1" s="1"/>
  <c r="K25" i="1"/>
  <c r="L25" i="1" s="1"/>
  <c r="K26" i="1"/>
  <c r="L26" i="1" s="1"/>
  <c r="K88" i="1"/>
  <c r="L88" i="1" s="1"/>
  <c r="K97" i="1"/>
  <c r="L97" i="1" s="1"/>
  <c r="K73" i="1"/>
  <c r="L73" i="1" s="1"/>
  <c r="K11" i="1"/>
  <c r="L11" i="1" l="1"/>
  <c r="K112" i="1"/>
  <c r="K116" i="1" l="1"/>
  <c r="L112" i="1"/>
  <c r="L116" i="1"/>
  <c r="K123" i="1"/>
</calcChain>
</file>

<file path=xl/sharedStrings.xml><?xml version="1.0" encoding="utf-8"?>
<sst xmlns="http://schemas.openxmlformats.org/spreadsheetml/2006/main" count="359" uniqueCount="143">
  <si>
    <t>SINAPI</t>
  </si>
  <si>
    <t>un</t>
  </si>
  <si>
    <t>-</t>
  </si>
  <si>
    <t>m</t>
  </si>
  <si>
    <t>h</t>
  </si>
  <si>
    <t>Item</t>
  </si>
  <si>
    <t>Descrição</t>
  </si>
  <si>
    <t>Quantidade</t>
  </si>
  <si>
    <t>Unidade</t>
  </si>
  <si>
    <t>Material</t>
  </si>
  <si>
    <t>Tipo de Item</t>
  </si>
  <si>
    <t>Itens de Material</t>
  </si>
  <si>
    <t>Itens de Mão de Obra</t>
  </si>
  <si>
    <t>Total</t>
  </si>
  <si>
    <t>% do valor total</t>
  </si>
  <si>
    <t>Divisão Material e Mão de Obra</t>
  </si>
  <si>
    <t>Qnt.</t>
  </si>
  <si>
    <t>Responsável Técnico</t>
  </si>
  <si>
    <t>Mão-de-obra</t>
  </si>
  <si>
    <t>Relé Fotoeletrônico</t>
  </si>
  <si>
    <t>Abertura de valetas</t>
  </si>
  <si>
    <t>Nota:</t>
  </si>
  <si>
    <t>INSTALAÇÃO DE QUADROS DE DISTRIBUIÇÃO</t>
  </si>
  <si>
    <t>PASSAGEM DE CABOS E INSTALAÇÃO DE HASTE DE ATERRAMENTO</t>
  </si>
  <si>
    <t xml:space="preserve">Haste de Aterramento 5/8" X 2,40m </t>
  </si>
  <si>
    <t>Espuma Expansiva</t>
  </si>
  <si>
    <t>Curva 90° longa eletroduto PVC roscável Ø1"</t>
  </si>
  <si>
    <t>Trilho DIN</t>
  </si>
  <si>
    <t>M.O. para execução das instalações (01 Ajudante de Eletricista)</t>
  </si>
  <si>
    <t>M.O. para execução das instalações (01 Eletricista)</t>
  </si>
  <si>
    <t>Serviço caminhão munck</t>
  </si>
  <si>
    <t>INSTALAÇÃO DE POSTES E TUBULAÇÃO SUBTERRÂNEA</t>
  </si>
  <si>
    <t>M.O de Pedreiro</t>
  </si>
  <si>
    <t>M.O Auxiliar de pedreiro</t>
  </si>
  <si>
    <t>m³</t>
  </si>
  <si>
    <t>ABERTURA DE VALAS</t>
  </si>
  <si>
    <t>Curva 90° longa eletroduto PVC roscável Ø1.1/2"</t>
  </si>
  <si>
    <t>Isolador epoxi 15kV</t>
  </si>
  <si>
    <t xml:space="preserve">Cabo 1 KV 4mm² - EPR - Fase </t>
  </si>
  <si>
    <t>Cabo 1 KV 4mm² - EPR - Neutro</t>
  </si>
  <si>
    <t>Fita Isolante Antichama, uso até 750V, em rolo de 19mm x 20mm</t>
  </si>
  <si>
    <t>Cabo de cobre nu 50mm²</t>
  </si>
  <si>
    <t>Curva 90° longa eletroduto PVC roscável Ø3/4"</t>
  </si>
  <si>
    <t>Cabo 1 KV 2,5mm² - EPR - Fase</t>
  </si>
  <si>
    <t>Cabo 1 KV 2,5mm² - EPR - Neutro</t>
  </si>
  <si>
    <t>Cabo 1 KV 2,5mm² - EPR - Retorno</t>
  </si>
  <si>
    <t>Cabo 1 KV 2,5mm² - EPR - Terra</t>
  </si>
  <si>
    <t>INSTALAÇÃO DE LUMINÁRIAS, FOTOCÉLULAS E TOMADAS</t>
  </si>
  <si>
    <t>Disjuntor a seco - DIN/IEC - Tripolar 10A</t>
  </si>
  <si>
    <t>kg</t>
  </si>
  <si>
    <t>Valor total s/ BDI</t>
  </si>
  <si>
    <t>Valor total c/ BDI</t>
  </si>
  <si>
    <t>S/BDI</t>
  </si>
  <si>
    <t>C/BDI</t>
  </si>
  <si>
    <t>Valor Unitário c/ BDI</t>
  </si>
  <si>
    <t>Valor Unitário s/ BDI</t>
  </si>
  <si>
    <t>Cotação 2</t>
  </si>
  <si>
    <t>Cotação 3</t>
  </si>
  <si>
    <t>Cotação 1</t>
  </si>
  <si>
    <t>Poste de concreto circular 16m - 1000daN</t>
  </si>
  <si>
    <t>Eletroduto PEAD corrugado helicoidal (próprio para caebamento subterrâneo) Ø3/4"</t>
  </si>
  <si>
    <t>Eletroduto PEAD corrugado helicoidal (próprio para caebamento subterrâneo) Ø1"</t>
  </si>
  <si>
    <t>Eletroduto PEAD corrugado helicoidal (próprio para caebamento subterrâneo) Ø1.1/2"</t>
  </si>
  <si>
    <t>Eletroduto PEAD corrugado helicoidal (próprio para caebamento subterrâneo) Ø2"</t>
  </si>
  <si>
    <t xml:space="preserve">Luva de emenda eletroduto PEAD Ø3/4" </t>
  </si>
  <si>
    <t xml:space="preserve">Luva de emenda eletroduto PEAD Ø1" </t>
  </si>
  <si>
    <t xml:space="preserve">Luva de emenda eletroduto PEAD Ø1.1/2" </t>
  </si>
  <si>
    <t xml:space="preserve">Luva de emenda eletroduto PEAD Ø2" </t>
  </si>
  <si>
    <t xml:space="preserve">Anel de boracha para vedação de eletroduto corrugado PEAD Ø1.1/2" </t>
  </si>
  <si>
    <t xml:space="preserve">Anel de boracha para vedação de eletroduto corrugado PEAD Ø2" </t>
  </si>
  <si>
    <t xml:space="preserve">Fita Isolante Autofusão </t>
  </si>
  <si>
    <t>Fita de advertência (sinalização dos eletrodutos)</t>
  </si>
  <si>
    <t>Cimento portland composto CP II - 32</t>
  </si>
  <si>
    <t xml:space="preserve">Tijolo maciço comum </t>
  </si>
  <si>
    <t>Pedra brita n° 2</t>
  </si>
  <si>
    <t>Areia fina</t>
  </si>
  <si>
    <t>Dispositivo DR 2 polos - Sensibilidade de 300mA - Corrente de 63A</t>
  </si>
  <si>
    <t>Dispositivo DR 4 polos - Sensibilidade de 300mA - Corrente de 63A</t>
  </si>
  <si>
    <t>Chapa de plástico acrílico transparente 2mm (50x25cm)</t>
  </si>
  <si>
    <t>Cadeado simples 40mm</t>
  </si>
  <si>
    <t>Disjuntor a seco - DIN/IEC - Tripolar 50A</t>
  </si>
  <si>
    <t>Cabo 1 KV 10mm² - EPR - Neutro</t>
  </si>
  <si>
    <t>Cabo 1 KV 10mm² - EPR - Fase</t>
  </si>
  <si>
    <t>Cabo 1 KV 10mm² - EPR - Terra</t>
  </si>
  <si>
    <t>Cabo de cobre nu 35mm²</t>
  </si>
  <si>
    <t>Conector tipo grampo para haste de aterramento 5/8''</t>
  </si>
  <si>
    <t>Conector metálico tipo parafuso fendido (Split Bolt) - para cabo de 50mm²</t>
  </si>
  <si>
    <t>Terminal de compressão em cobre estanhado para cabo 4mm²</t>
  </si>
  <si>
    <t>Braço curvo com sapata 45°- comprimento 3m</t>
  </si>
  <si>
    <t xml:space="preserve">Parafuso sextavado soberba + bucha 12mm + arruela </t>
  </si>
  <si>
    <t>Mão de obra</t>
  </si>
  <si>
    <t>Antônio Rodrigo Juswiaki Dos Santos</t>
  </si>
  <si>
    <t>CREA/RS 134651</t>
  </si>
  <si>
    <t>Cantoneira 4 x 3/8 - 3m</t>
  </si>
  <si>
    <t>Cinta circular em aço galvanizado de 260mm de diâmetro - inclui parafusos e porcas</t>
  </si>
  <si>
    <t>Cinta circular em aço galvanizado de 280mm de diâmetro - inclui parafusos e porcas</t>
  </si>
  <si>
    <t>Mão francesa plana - galvanizada a fogo - espessura da chapa 3/16'' - 1000mm</t>
  </si>
  <si>
    <t>Parafuso cabeça quadrada M6</t>
  </si>
  <si>
    <t>Parafuso cabeça quadrada M5</t>
  </si>
  <si>
    <t>Massa de calafetar - 1kg</t>
  </si>
  <si>
    <t>Quadro de distribuição metálico sem barramento de embutir 800x600mm com borracha de vedação - IP66</t>
  </si>
  <si>
    <t>Barramento de cobre 50cm</t>
  </si>
  <si>
    <t>Cinta circular em aço galvanizado de 240mm de diâmetro - inclui parafusos e porcas</t>
  </si>
  <si>
    <t xml:space="preserve">Orçamento Discriminado – CENTRO ESPORTIVO MUNICIPAL ARTHUR GUILHERME KLANT – PREFEITURA MUNICIPAL DE AUGUSTO PESTANA - Projeto Elétrico de Iluminação  </t>
  </si>
  <si>
    <t>Poste de concreto circular 11m - 300daN</t>
  </si>
  <si>
    <t>Curva 90° longa eletroduto PVC roscável Ø2"</t>
  </si>
  <si>
    <t>Eletroduto de aço galvanizado roscável de 3/4''</t>
  </si>
  <si>
    <t>Luva em ferro galvanizado de Ø3/4" para eletroduto</t>
  </si>
  <si>
    <t xml:space="preserve">Curva 90° de ferro galvanizado, de 3/4'' para eletroduto </t>
  </si>
  <si>
    <t>Arruela em alumínio com rosca, de 3/4'' para eletroduto</t>
  </si>
  <si>
    <t>Abraçadeira tipo D em aço, para eletroduto 3/4, com parafuso</t>
  </si>
  <si>
    <t>Bucha de nylon sem aba S6, com parafuso de 4,2 x 40mm em aço zincado, cabeça chata e fenda Phillips</t>
  </si>
  <si>
    <t>Condulete em alumínio tipo T, de 3/4'' para eletroduto, com tampa cega</t>
  </si>
  <si>
    <t>Condulete em alumínio tipo LR, de 3/4'' para eletroduto, com tampa cega</t>
  </si>
  <si>
    <t>INSTALAÇÃO DE QUADROS DE DISTRIBUIÇÃO (QGBT1 e QGBT2)</t>
  </si>
  <si>
    <t>Disjuntor a seco - DIN/IEC - Monopolar 16A</t>
  </si>
  <si>
    <t>DPS Classe II 275V - 45kA</t>
  </si>
  <si>
    <t>Terminal de compressão em cobre estanhado para cabo 2,5mm²</t>
  </si>
  <si>
    <t>Terminal de compressão em cobre estanhado para cabo 10mm²</t>
  </si>
  <si>
    <t>Conector metálico tipo parafuso fendido (Split Bolt) - para cabo de 35mm²</t>
  </si>
  <si>
    <t>Cinta circular em aço galvanizado de 180mm de diâmetro - inclui parafusos e porcas</t>
  </si>
  <si>
    <t>Cinta circular em aço galvanizado de 220mm de diâmetro - inclui parafusos e porcas</t>
  </si>
  <si>
    <t>Parafuso Frances M16X45, cabeça abaulada</t>
  </si>
  <si>
    <t>Projetor modular LED 400W - 5000K  - IP66 - linha esportiva - IK08/IK10</t>
  </si>
  <si>
    <t>Luminária pública LED 150W - 5000K - IP66 - com encaixe para reléfotoeletrônico</t>
  </si>
  <si>
    <t>Base para relé fotoeletrônico com suporte metálico</t>
  </si>
  <si>
    <t>Município de Augusto Pestana</t>
  </si>
  <si>
    <t>CNPJ: 87.613.246.0001-17</t>
  </si>
  <si>
    <t>Fita metálica perfurada - L25mm, rolo 30m</t>
  </si>
  <si>
    <t>Tabela SINAPI adotada 10-2021 - Não desonerado (PCI.817-01)</t>
  </si>
  <si>
    <t>Encargos Sociais Horistas: 111,22%</t>
  </si>
  <si>
    <t>BDI adotado NÃO DESONERADO: 25%</t>
  </si>
  <si>
    <t>Refletor LED 150W - 5000K - IPP66</t>
  </si>
  <si>
    <t>Disjuntor a seco - DIN/IEC - Monopolar 6A</t>
  </si>
  <si>
    <t>Quadro de distribuição metálico sem barramento de embutir 300x200mm com borracha de vedação - IP66</t>
  </si>
  <si>
    <t>Cabo 1 KV 10mm² - EPR - Retorno</t>
  </si>
  <si>
    <t xml:space="preserve">INSTALAÇÃO DE LUMINÁRIAS E FOTOCÉLULAS </t>
  </si>
  <si>
    <t>Sela para cruzeta 100x100mm - metálica</t>
  </si>
  <si>
    <t xml:space="preserve">Haste tipo cantoneira zincada, mínimo 1m - 25X25mm (utilizada como captor SPDA) </t>
  </si>
  <si>
    <t>RESUMO:</t>
  </si>
  <si>
    <t>valor total de mão-de-obra:</t>
  </si>
  <si>
    <t>Valor total do projeto:</t>
  </si>
  <si>
    <t xml:space="preserve">Valor total de materiais: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</si>
</sst>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R$&quot;\ * #,##0.00_-;\-&quot;R$&quot;\ * #,##0.00_-;_-&quot;R$&quot;\ * &quot;-&quot;??_-;_-@_-"/>
    <numFmt numFmtId="165" formatCode="_-&quot;R$&quot;* #,##0.00_-;\-&quot;R$&quot;* #,##0.00_-;_-&quot;R$&quot;* &quot;-&quot;??_-;_-@_-"/>
    <numFmt numFmtId="166" formatCode="&quot;R$&quot;\ #,##0.00"/>
    <numFmt numFmtId="167" formatCode="#,##0.0000"/>
    <numFmt numFmtId="168" formatCode="_(* #,##0.00_);_(* \(#,##0.00\);_(* \-??_);_(@_)"/>
    <numFmt numFmtId="169" formatCode="_(&quot;R$&quot;* #,##0.00_);_(&quot;R$&quot;* \(#,##0.00\);_(&quot;R$&quot;* \-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3" applyNumberFormat="0" applyFill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4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6" applyNumberFormat="0" applyAlignment="0" applyProtection="0"/>
    <xf numFmtId="0" fontId="9" fillId="7" borderId="7" applyNumberFormat="0" applyAlignment="0" applyProtection="0"/>
    <xf numFmtId="0" fontId="10" fillId="7" borderId="6" applyNumberFormat="0" applyAlignment="0" applyProtection="0"/>
    <xf numFmtId="0" fontId="11" fillId="0" borderId="8" applyNumberFormat="0" applyFill="0" applyAlignment="0" applyProtection="0"/>
    <xf numFmtId="0" fontId="12" fillId="8" borderId="9" applyNumberFormat="0" applyAlignment="0" applyProtection="0"/>
    <xf numFmtId="0" fontId="13" fillId="0" borderId="0" applyNumberFormat="0" applyFill="0" applyBorder="0" applyAlignment="0" applyProtection="0"/>
    <xf numFmtId="0" fontId="1" fillId="9" borderId="10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11" applyNumberFormat="0" applyFill="0" applyAlignment="0" applyProtection="0"/>
    <xf numFmtId="0" fontId="1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6" fillId="3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0" borderId="0"/>
    <xf numFmtId="169" fontId="17" fillId="0" borderId="0" applyFill="0" applyBorder="0" applyAlignment="0" applyProtection="0"/>
    <xf numFmtId="0" fontId="17" fillId="0" borderId="0"/>
    <xf numFmtId="168" fontId="17" fillId="0" borderId="0" applyFill="0" applyBorder="0" applyAlignment="0" applyProtection="0"/>
    <xf numFmtId="168" fontId="17" fillId="0" borderId="0" applyFill="0" applyBorder="0" applyAlignment="0" applyProtection="0"/>
    <xf numFmtId="0" fontId="18" fillId="0" borderId="0" applyNumberFormat="0" applyFill="0" applyBorder="0" applyAlignment="0" applyProtection="0"/>
  </cellStyleXfs>
  <cellXfs count="107">
    <xf numFmtId="0" fontId="0" fillId="0" borderId="0" xfId="0"/>
    <xf numFmtId="166" fontId="20" fillId="0" borderId="0" xfId="0" applyNumberFormat="1" applyFont="1" applyFill="1" applyBorder="1" applyAlignment="1" applyProtection="1">
      <alignment vertical="center" wrapText="1"/>
      <protection locked="0"/>
    </xf>
    <xf numFmtId="166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0" applyNumberFormat="1" applyFont="1" applyFill="1" applyBorder="1" applyAlignment="1" applyProtection="1">
      <alignment horizontal="center" vertical="center"/>
      <protection locked="0"/>
    </xf>
    <xf numFmtId="2" fontId="21" fillId="0" borderId="1" xfId="0" applyNumberFormat="1" applyFont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/>
    <xf numFmtId="1" fontId="21" fillId="34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  <protection locked="0"/>
    </xf>
    <xf numFmtId="167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165" fontId="21" fillId="0" borderId="1" xfId="1" applyFont="1" applyBorder="1" applyAlignment="1" applyProtection="1">
      <alignment horizontal="center" vertical="center"/>
      <protection locked="0"/>
    </xf>
    <xf numFmtId="10" fontId="21" fillId="0" borderId="1" xfId="2" applyNumberFormat="1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horizontal="center" vertical="center"/>
    </xf>
    <xf numFmtId="165" fontId="22" fillId="0" borderId="0" xfId="0" applyNumberFormat="1" applyFont="1"/>
    <xf numFmtId="0" fontId="23" fillId="0" borderId="1" xfId="0" applyFont="1" applyFill="1" applyBorder="1" applyAlignment="1" applyProtection="1">
      <protection locked="0"/>
    </xf>
    <xf numFmtId="0" fontId="22" fillId="0" borderId="0" xfId="0" applyFont="1" applyFill="1"/>
    <xf numFmtId="165" fontId="22" fillId="0" borderId="0" xfId="0" applyNumberFormat="1" applyFont="1" applyFill="1"/>
    <xf numFmtId="0" fontId="23" fillId="0" borderId="1" xfId="0" applyFont="1" applyFill="1" applyBorder="1" applyProtection="1">
      <protection locked="0"/>
    </xf>
    <xf numFmtId="3" fontId="23" fillId="0" borderId="1" xfId="0" applyNumberFormat="1" applyFont="1" applyFill="1" applyBorder="1"/>
    <xf numFmtId="0" fontId="23" fillId="0" borderId="1" xfId="0" applyFont="1" applyFill="1" applyBorder="1"/>
    <xf numFmtId="0" fontId="23" fillId="0" borderId="1" xfId="0" applyFont="1" applyBorder="1" applyProtection="1">
      <protection locked="0"/>
    </xf>
    <xf numFmtId="0" fontId="23" fillId="0" borderId="0" xfId="0" applyFont="1" applyFill="1"/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Fill="1"/>
    <xf numFmtId="165" fontId="20" fillId="0" borderId="0" xfId="1" applyFont="1" applyBorder="1"/>
    <xf numFmtId="164" fontId="20" fillId="0" borderId="1" xfId="1" applyNumberFormat="1" applyFont="1" applyBorder="1"/>
    <xf numFmtId="165" fontId="21" fillId="0" borderId="0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 applyProtection="1">
      <alignment horizontal="center"/>
      <protection locked="0"/>
    </xf>
    <xf numFmtId="166" fontId="21" fillId="0" borderId="0" xfId="0" applyNumberFormat="1" applyFont="1" applyFill="1" applyBorder="1" applyAlignment="1" applyProtection="1">
      <alignment horizontal="center" wrapText="1"/>
      <protection locked="0"/>
    </xf>
    <xf numFmtId="0" fontId="21" fillId="0" borderId="0" xfId="0" applyFont="1" applyBorder="1"/>
    <xf numFmtId="165" fontId="21" fillId="0" borderId="0" xfId="1" applyFont="1"/>
    <xf numFmtId="0" fontId="21" fillId="0" borderId="2" xfId="0" applyFont="1" applyBorder="1"/>
    <xf numFmtId="1" fontId="21" fillId="0" borderId="1" xfId="0" applyNumberFormat="1" applyFont="1" applyBorder="1" applyAlignment="1" applyProtection="1">
      <protection locked="0"/>
    </xf>
    <xf numFmtId="0" fontId="21" fillId="0" borderId="1" xfId="0" applyNumberFormat="1" applyFont="1" applyBorder="1" applyAlignment="1" applyProtection="1">
      <alignment horizontal="center"/>
      <protection locked="0"/>
    </xf>
    <xf numFmtId="0" fontId="21" fillId="0" borderId="1" xfId="0" applyFon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165" fontId="21" fillId="0" borderId="1" xfId="1" applyFont="1" applyBorder="1" applyAlignment="1" applyProtection="1">
      <protection locked="0"/>
    </xf>
    <xf numFmtId="165" fontId="21" fillId="0" borderId="1" xfId="1" applyFont="1" applyBorder="1"/>
    <xf numFmtId="0" fontId="23" fillId="0" borderId="20" xfId="0" applyFont="1" applyFill="1" applyBorder="1" applyAlignment="1" applyProtection="1">
      <protection locked="0"/>
    </xf>
    <xf numFmtId="1" fontId="21" fillId="0" borderId="1" xfId="0" applyNumberFormat="1" applyFont="1" applyFill="1" applyBorder="1" applyAlignment="1" applyProtection="1">
      <protection locked="0"/>
    </xf>
    <xf numFmtId="0" fontId="21" fillId="0" borderId="1" xfId="0" applyNumberFormat="1" applyFont="1" applyFill="1" applyBorder="1" applyAlignment="1" applyProtection="1">
      <alignment horizontal="center"/>
      <protection locked="0"/>
    </xf>
    <xf numFmtId="165" fontId="21" fillId="0" borderId="1" xfId="1" applyFont="1" applyFill="1" applyBorder="1" applyAlignment="1" applyProtection="1">
      <protection locked="0"/>
    </xf>
    <xf numFmtId="0" fontId="22" fillId="0" borderId="1" xfId="0" applyFont="1" applyBorder="1"/>
    <xf numFmtId="0" fontId="21" fillId="0" borderId="1" xfId="0" applyFont="1" applyBorder="1" applyAlignment="1" applyProtection="1">
      <alignment wrapText="1"/>
      <protection locked="0"/>
    </xf>
    <xf numFmtId="0" fontId="21" fillId="0" borderId="1" xfId="0" applyFont="1" applyFill="1" applyBorder="1" applyProtection="1">
      <protection locked="0"/>
    </xf>
    <xf numFmtId="165" fontId="21" fillId="0" borderId="1" xfId="43" applyFont="1" applyBorder="1" applyProtection="1">
      <protection locked="0"/>
    </xf>
    <xf numFmtId="0" fontId="21" fillId="0" borderId="1" xfId="0" applyFont="1" applyFill="1" applyBorder="1" applyAlignment="1" applyProtection="1">
      <alignment wrapText="1"/>
      <protection locked="0"/>
    </xf>
    <xf numFmtId="165" fontId="21" fillId="0" borderId="1" xfId="43" applyFont="1" applyFill="1" applyBorder="1" applyProtection="1">
      <protection locked="0"/>
    </xf>
    <xf numFmtId="0" fontId="19" fillId="0" borderId="1" xfId="0" applyFont="1" applyBorder="1" applyAlignment="1" applyProtection="1">
      <alignment horizontal="center"/>
      <protection locked="0"/>
    </xf>
    <xf numFmtId="0" fontId="21" fillId="0" borderId="21" xfId="0" applyFont="1" applyFill="1" applyBorder="1" applyAlignment="1" applyProtection="1">
      <protection locked="0"/>
    </xf>
    <xf numFmtId="165" fontId="21" fillId="0" borderId="20" xfId="43" applyFont="1" applyFill="1" applyBorder="1" applyProtection="1">
      <protection locked="0"/>
    </xf>
    <xf numFmtId="165" fontId="21" fillId="0" borderId="21" xfId="1" applyFont="1" applyBorder="1"/>
    <xf numFmtId="0" fontId="21" fillId="0" borderId="1" xfId="0" applyFont="1" applyFill="1" applyBorder="1"/>
    <xf numFmtId="0" fontId="23" fillId="0" borderId="1" xfId="0" applyFont="1" applyFill="1" applyBorder="1" applyAlignment="1" applyProtection="1">
      <alignment horizontal="center"/>
      <protection locked="0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Protection="1">
      <protection locked="0"/>
    </xf>
    <xf numFmtId="0" fontId="22" fillId="0" borderId="0" xfId="0" applyFont="1" applyFill="1" applyAlignment="1">
      <alignment horizontal="center"/>
    </xf>
    <xf numFmtId="0" fontId="22" fillId="0" borderId="1" xfId="0" applyFont="1" applyFill="1" applyBorder="1" applyAlignment="1">
      <alignment horizontal="center"/>
    </xf>
    <xf numFmtId="165" fontId="21" fillId="0" borderId="1" xfId="1" applyFont="1" applyFill="1" applyBorder="1"/>
    <xf numFmtId="0" fontId="21" fillId="0" borderId="1" xfId="0" applyFont="1" applyFill="1" applyBorder="1" applyAlignment="1">
      <alignment horizontal="center"/>
    </xf>
    <xf numFmtId="0" fontId="21" fillId="0" borderId="1" xfId="0" quotePrefix="1" applyNumberFormat="1" applyFont="1" applyFill="1" applyBorder="1" applyAlignment="1" applyProtection="1">
      <alignment horizontal="center"/>
      <protection locked="0"/>
    </xf>
    <xf numFmtId="0" fontId="21" fillId="0" borderId="1" xfId="0" applyFont="1" applyFill="1" applyBorder="1" applyAlignment="1" applyProtection="1">
      <alignment horizontal="center"/>
      <protection locked="0"/>
    </xf>
    <xf numFmtId="3" fontId="21" fillId="0" borderId="1" xfId="0" applyNumberFormat="1" applyFont="1" applyFill="1" applyBorder="1" applyAlignment="1">
      <alignment horizontal="center"/>
    </xf>
    <xf numFmtId="0" fontId="21" fillId="0" borderId="21" xfId="0" applyFont="1" applyFill="1" applyBorder="1" applyAlignment="1" applyProtection="1">
      <alignment horizontal="center"/>
      <protection locked="0"/>
    </xf>
    <xf numFmtId="0" fontId="21" fillId="0" borderId="1" xfId="0" applyFont="1" applyBorder="1" applyAlignment="1" applyProtection="1">
      <alignment horizontal="center"/>
      <protection locked="0"/>
    </xf>
    <xf numFmtId="0" fontId="21" fillId="0" borderId="0" xfId="0" applyFont="1" applyFill="1" applyAlignment="1">
      <alignment horizontal="center"/>
    </xf>
    <xf numFmtId="0" fontId="22" fillId="0" borderId="1" xfId="0" applyFont="1" applyBorder="1" applyAlignment="1">
      <alignment horizontal="center"/>
    </xf>
    <xf numFmtId="3" fontId="21" fillId="0" borderId="1" xfId="0" applyNumberFormat="1" applyFont="1" applyFill="1" applyBorder="1" applyAlignment="1" applyProtection="1">
      <alignment horizontal="center"/>
      <protection locked="0"/>
    </xf>
    <xf numFmtId="3" fontId="21" fillId="0" borderId="21" xfId="0" applyNumberFormat="1" applyFont="1" applyFill="1" applyBorder="1" applyAlignment="1" applyProtection="1">
      <alignment horizontal="center"/>
      <protection locked="0"/>
    </xf>
    <xf numFmtId="3" fontId="21" fillId="0" borderId="1" xfId="0" applyNumberFormat="1" applyFont="1" applyBorder="1" applyAlignment="1" applyProtection="1">
      <alignment horizontal="center"/>
      <protection locked="0"/>
    </xf>
    <xf numFmtId="1" fontId="21" fillId="0" borderId="1" xfId="0" applyNumberFormat="1" applyFont="1" applyBorder="1" applyAlignment="1" applyProtection="1">
      <alignment horizontal="center"/>
      <protection locked="0"/>
    </xf>
    <xf numFmtId="1" fontId="21" fillId="0" borderId="1" xfId="0" applyNumberFormat="1" applyFont="1" applyFill="1" applyBorder="1" applyAlignment="1" applyProtection="1">
      <alignment horizontal="center"/>
      <protection locked="0"/>
    </xf>
    <xf numFmtId="1" fontId="21" fillId="0" borderId="0" xfId="0" applyNumberFormat="1" applyFont="1" applyFill="1" applyBorder="1" applyAlignment="1" applyProtection="1">
      <alignment horizontal="center"/>
      <protection locked="0"/>
    </xf>
    <xf numFmtId="165" fontId="21" fillId="0" borderId="1" xfId="1" applyFont="1" applyBorder="1" applyAlignment="1">
      <alignment horizontal="center"/>
    </xf>
    <xf numFmtId="0" fontId="21" fillId="0" borderId="0" xfId="0" applyNumberFormat="1" applyFont="1" applyAlignment="1">
      <alignment horizontal="center"/>
    </xf>
    <xf numFmtId="0" fontId="21" fillId="0" borderId="1" xfId="0" applyFont="1" applyFill="1" applyBorder="1" applyAlignment="1" applyProtection="1">
      <alignment horizontal="left"/>
      <protection locked="0"/>
    </xf>
    <xf numFmtId="0" fontId="22" fillId="0" borderId="0" xfId="0" applyFont="1" applyAlignment="1">
      <alignment horizontal="center"/>
    </xf>
    <xf numFmtId="0" fontId="21" fillId="0" borderId="1" xfId="0" applyFont="1" applyFill="1" applyBorder="1" applyAlignment="1"/>
    <xf numFmtId="0" fontId="20" fillId="0" borderId="0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4" fontId="22" fillId="0" borderId="0" xfId="0" applyNumberFormat="1" applyFont="1"/>
    <xf numFmtId="1" fontId="21" fillId="2" borderId="17" xfId="0" applyNumberFormat="1" applyFont="1" applyFill="1" applyBorder="1" applyAlignment="1" applyProtection="1">
      <alignment horizontal="center" vertical="center"/>
    </xf>
    <xf numFmtId="1" fontId="21" fillId="2" borderId="18" xfId="0" applyNumberFormat="1" applyFont="1" applyFill="1" applyBorder="1" applyAlignment="1" applyProtection="1">
      <alignment horizontal="center" vertical="center"/>
    </xf>
    <xf numFmtId="1" fontId="21" fillId="2" borderId="19" xfId="0" applyNumberFormat="1" applyFont="1" applyFill="1" applyBorder="1" applyAlignment="1" applyProtection="1">
      <alignment horizontal="center" vertical="center"/>
    </xf>
    <xf numFmtId="0" fontId="21" fillId="0" borderId="1" xfId="0" quotePrefix="1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0" fillId="0" borderId="1" xfId="0" applyNumberFormat="1" applyFont="1" applyBorder="1" applyAlignment="1">
      <alignment horizontal="center" vertical="center" wrapText="1"/>
    </xf>
    <xf numFmtId="165" fontId="21" fillId="0" borderId="0" xfId="1" applyFont="1" applyAlignment="1">
      <alignment horizontal="center"/>
    </xf>
    <xf numFmtId="0" fontId="21" fillId="0" borderId="0" xfId="0" applyFont="1" applyBorder="1" applyAlignment="1">
      <alignment horizontal="center" vertical="center"/>
    </xf>
    <xf numFmtId="165" fontId="21" fillId="0" borderId="0" xfId="1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0" fillId="0" borderId="12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  <xf numFmtId="0" fontId="20" fillId="0" borderId="14" xfId="0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 vertical="center" wrapText="1"/>
    </xf>
    <xf numFmtId="0" fontId="20" fillId="0" borderId="2" xfId="0" applyNumberFormat="1" applyFont="1" applyBorder="1" applyAlignment="1">
      <alignment horizontal="center" vertical="center" wrapText="1"/>
    </xf>
    <xf numFmtId="0" fontId="20" fillId="0" borderId="16" xfId="0" applyNumberFormat="1" applyFont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166" fontId="21" fillId="0" borderId="1" xfId="0" applyNumberFormat="1" applyFont="1" applyFill="1" applyBorder="1" applyAlignment="1" applyProtection="1">
      <alignment horizontal="center" wrapText="1"/>
      <protection locked="0"/>
    </xf>
    <xf numFmtId="166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1" fillId="2" borderId="22" xfId="0" applyNumberFormat="1" applyFont="1" applyFill="1" applyBorder="1" applyAlignment="1" applyProtection="1">
      <alignment horizontal="center" vertical="center"/>
    </xf>
    <xf numFmtId="1" fontId="21" fillId="2" borderId="2" xfId="0" applyNumberFormat="1" applyFont="1" applyFill="1" applyBorder="1" applyAlignment="1" applyProtection="1">
      <alignment horizontal="center" vertical="center"/>
    </xf>
    <xf numFmtId="1" fontId="21" fillId="2" borderId="23" xfId="0" applyNumberFormat="1" applyFont="1" applyFill="1" applyBorder="1" applyAlignment="1" applyProtection="1">
      <alignment horizontal="center" vertical="center"/>
    </xf>
  </cellXfs>
  <cellStyles count="51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Moeda" xfId="1" builtinId="4"/>
    <cellStyle name="Moeda 2" xfId="46"/>
    <cellStyle name="Moeda 3" xfId="44"/>
    <cellStyle name="Moeda 4" xfId="43"/>
    <cellStyle name="Neutra" xfId="9" builtinId="28" customBuiltin="1"/>
    <cellStyle name="Normal" xfId="0" builtinId="0"/>
    <cellStyle name="Normal 2" xfId="45"/>
    <cellStyle name="Normal 2 2" xfId="47"/>
    <cellStyle name="Nota" xfId="16" builtinId="10" customBuiltin="1"/>
    <cellStyle name="Porcentagem" xfId="2" builtinId="5"/>
    <cellStyle name="Saída" xfId="11" builtinId="21" customBuiltin="1"/>
    <cellStyle name="Separador de milhares 3" xfId="49"/>
    <cellStyle name="Texto de Aviso" xfId="15" builtinId="11" customBuiltin="1"/>
    <cellStyle name="Texto Explicativo" xfId="17" builtinId="53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ítulo 5" xfId="50"/>
    <cellStyle name="Total" xfId="18" builtinId="25" customBuiltin="1"/>
    <cellStyle name="Vírgula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IELA\Documentos%20Compartilhados\SIGMA\2019\Projetos%20de%20Redes%20e%20Subesta&#231;&#245;es\42-2019%20Pra&#231;as%20Santo%20Augusto\Pra&#231;a%20Central\Planilha_LICITACON_v.37%20com%20mat%20e%20mo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IELA\Documentos%20Compartilhados\SIGMA\2018\Projetos%20De%20Redes%20e%20Subesta&#231;&#245;es\122-2018%20PM%20Santo%20Augusto%20-%20Escola%20Ant&#244;nio%20Liberato\Entregue\Planilha_LICITACON_v.3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cação"/>
      <sheetName val="Orçamento-base"/>
      <sheetName val="Proposta"/>
      <sheetName val="Pesquisa Familia e Subfamilia"/>
      <sheetName val="Tipo de Objeto x Familia"/>
      <sheetName val="bas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cação"/>
      <sheetName val="Orçamento-base"/>
      <sheetName val="Proposta"/>
      <sheetName val="Pesquisa Familia e Subfamilia"/>
      <sheetName val="Tipo de Objeto x Familia"/>
      <sheetName val="bas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1"/>
  <sheetViews>
    <sheetView tabSelected="1" topLeftCell="A109" zoomScale="90" zoomScaleNormal="90" workbookViewId="0">
      <selection activeCell="Q22" sqref="Q22"/>
    </sheetView>
  </sheetViews>
  <sheetFormatPr defaultRowHeight="15" x14ac:dyDescent="0.2"/>
  <cols>
    <col min="1" max="1" width="5.7109375" style="24" customWidth="1"/>
    <col min="2" max="2" width="113.85546875" style="24" customWidth="1"/>
    <col min="3" max="3" width="16.5703125" style="25" customWidth="1"/>
    <col min="4" max="4" width="11.85546875" style="68" customWidth="1"/>
    <col min="5" max="5" width="11.85546875" style="26" customWidth="1"/>
    <col min="6" max="6" width="16.7109375" style="26" customWidth="1"/>
    <col min="7" max="7" width="18.140625" style="26" customWidth="1"/>
    <col min="8" max="8" width="15.85546875" style="26" customWidth="1"/>
    <col min="9" max="9" width="23" style="33" customWidth="1"/>
    <col min="10" max="10" width="20.28515625" style="33" customWidth="1"/>
    <col min="11" max="11" width="20" style="33" bestFit="1" customWidth="1"/>
    <col min="12" max="12" width="19.85546875" style="33" customWidth="1"/>
    <col min="13" max="13" width="13.85546875" style="24" bestFit="1" customWidth="1"/>
    <col min="14" max="14" width="9.140625" style="7"/>
    <col min="15" max="15" width="76.140625" style="7" customWidth="1"/>
    <col min="16" max="16" width="21.28515625" style="7" customWidth="1"/>
    <col min="17" max="17" width="21.140625" style="7" customWidth="1"/>
    <col min="18" max="18" width="20" style="7" customWidth="1"/>
    <col min="19" max="19" width="17.140625" style="7" bestFit="1" customWidth="1"/>
    <col min="20" max="20" width="23.140625" style="7" customWidth="1"/>
    <col min="21" max="23" width="9.140625" style="7" customWidth="1"/>
    <col min="24" max="16384" width="9.140625" style="7"/>
  </cols>
  <sheetData>
    <row r="1" spans="1:20" x14ac:dyDescent="0.2">
      <c r="A1" s="95" t="s">
        <v>103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7"/>
    </row>
    <row r="2" spans="1:20" x14ac:dyDescent="0.2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100"/>
    </row>
    <row r="3" spans="1:20" ht="15.75" x14ac:dyDescent="0.2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P3" s="15"/>
      <c r="Q3" s="15"/>
    </row>
    <row r="4" spans="1:20" ht="15.75" x14ac:dyDescent="0.2">
      <c r="A4" s="81"/>
      <c r="B4" s="90" t="s">
        <v>139</v>
      </c>
      <c r="C4" s="90"/>
      <c r="D4" s="81"/>
      <c r="E4" s="81"/>
      <c r="F4" s="81"/>
      <c r="G4" s="81"/>
      <c r="H4" s="81"/>
      <c r="I4" s="81"/>
      <c r="J4" s="81"/>
      <c r="K4" s="81"/>
      <c r="L4" s="81"/>
      <c r="M4" s="81"/>
      <c r="P4" s="15"/>
      <c r="Q4" s="15"/>
    </row>
    <row r="5" spans="1:20" ht="15.75" x14ac:dyDescent="0.2">
      <c r="A5" s="81"/>
      <c r="B5" s="82" t="s">
        <v>142</v>
      </c>
      <c r="C5" s="83">
        <v>307213.34999999998</v>
      </c>
      <c r="D5" s="81"/>
      <c r="E5" s="81"/>
      <c r="F5" s="81"/>
      <c r="G5" s="81"/>
      <c r="H5" s="81"/>
      <c r="I5" s="81"/>
      <c r="J5" s="81"/>
      <c r="K5" s="81"/>
      <c r="L5" s="81"/>
      <c r="M5" s="81"/>
      <c r="P5" s="15"/>
      <c r="Q5" s="15"/>
    </row>
    <row r="6" spans="1:20" ht="15.75" x14ac:dyDescent="0.2">
      <c r="A6" s="81"/>
      <c r="B6" s="82" t="s">
        <v>140</v>
      </c>
      <c r="C6" s="83">
        <v>34150.200000000004</v>
      </c>
      <c r="D6" s="81"/>
      <c r="E6" s="81"/>
      <c r="F6" s="81"/>
      <c r="G6" s="81"/>
      <c r="H6" s="81"/>
      <c r="I6" s="81"/>
      <c r="J6" s="81"/>
      <c r="K6" s="81"/>
      <c r="L6" s="81"/>
      <c r="M6" s="81"/>
      <c r="P6" s="15"/>
      <c r="Q6" s="15"/>
    </row>
    <row r="7" spans="1:20" ht="15.75" x14ac:dyDescent="0.2">
      <c r="A7" s="81"/>
      <c r="B7" s="82" t="s">
        <v>141</v>
      </c>
      <c r="C7" s="83">
        <v>341363.55000000005</v>
      </c>
      <c r="D7" s="81"/>
      <c r="E7" s="81"/>
      <c r="F7" s="81"/>
      <c r="G7" s="81"/>
      <c r="H7" s="81"/>
      <c r="I7" s="81"/>
      <c r="J7" s="81"/>
      <c r="K7" s="81"/>
      <c r="L7" s="81"/>
      <c r="M7" s="81"/>
      <c r="P7" s="7" t="s">
        <v>52</v>
      </c>
      <c r="Q7" s="7" t="s">
        <v>53</v>
      </c>
      <c r="R7" s="7" t="s">
        <v>90</v>
      </c>
      <c r="S7" s="7" t="s">
        <v>9</v>
      </c>
    </row>
    <row r="8" spans="1:20" ht="15.75" x14ac:dyDescent="0.2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O8" s="7" t="s">
        <v>35</v>
      </c>
      <c r="P8" s="15">
        <f>K11</f>
        <v>1862</v>
      </c>
      <c r="Q8" s="15">
        <f>L11</f>
        <v>2327.5</v>
      </c>
      <c r="R8" s="15">
        <f>L11</f>
        <v>2327.5</v>
      </c>
    </row>
    <row r="9" spans="1:20" x14ac:dyDescent="0.2">
      <c r="A9" s="8" t="s">
        <v>5</v>
      </c>
      <c r="B9" s="9" t="s">
        <v>6</v>
      </c>
      <c r="C9" s="10" t="s">
        <v>7</v>
      </c>
      <c r="D9" s="11" t="s">
        <v>8</v>
      </c>
      <c r="E9" s="11" t="s">
        <v>0</v>
      </c>
      <c r="F9" s="11" t="s">
        <v>58</v>
      </c>
      <c r="G9" s="11" t="s">
        <v>56</v>
      </c>
      <c r="H9" s="11" t="s">
        <v>57</v>
      </c>
      <c r="I9" s="12" t="s">
        <v>55</v>
      </c>
      <c r="J9" s="12" t="s">
        <v>54</v>
      </c>
      <c r="K9" s="13" t="s">
        <v>50</v>
      </c>
      <c r="L9" s="13" t="s">
        <v>51</v>
      </c>
      <c r="M9" s="14" t="s">
        <v>10</v>
      </c>
      <c r="O9" s="7" t="s">
        <v>31</v>
      </c>
      <c r="P9" s="15">
        <f>SUM(K13:K49)</f>
        <v>73737.419999999984</v>
      </c>
      <c r="Q9" s="15">
        <f>SUM(L13:L49)</f>
        <v>92171.774999999994</v>
      </c>
      <c r="R9" s="84">
        <f>L45+L46+L47+L48+L49</f>
        <v>19256.5</v>
      </c>
      <c r="S9" s="15">
        <f>SUM(L13:L44)</f>
        <v>72915.274999999994</v>
      </c>
      <c r="T9" s="84">
        <f>R9+S9</f>
        <v>92171.774999999994</v>
      </c>
    </row>
    <row r="10" spans="1:20" x14ac:dyDescent="0.2">
      <c r="A10" s="104" t="s">
        <v>35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6"/>
      <c r="O10" s="7" t="s">
        <v>22</v>
      </c>
      <c r="P10" s="15">
        <f>SUM(K51:K71)</f>
        <v>8320.9266666666663</v>
      </c>
      <c r="Q10" s="15">
        <f>SUM(L51:L71)</f>
        <v>10401.158333333335</v>
      </c>
      <c r="R10" s="15">
        <f>SUM(L70:L71)</f>
        <v>1211.2</v>
      </c>
      <c r="S10" s="15">
        <f>SUM(L51:L69)</f>
        <v>9189.9583333333339</v>
      </c>
      <c r="T10" s="84">
        <f>R10+S10</f>
        <v>10401.158333333335</v>
      </c>
    </row>
    <row r="11" spans="1:20" x14ac:dyDescent="0.2">
      <c r="A11" s="35">
        <v>1</v>
      </c>
      <c r="B11" s="37" t="s">
        <v>20</v>
      </c>
      <c r="C11" s="64">
        <v>100</v>
      </c>
      <c r="D11" s="64" t="s">
        <v>4</v>
      </c>
      <c r="E11" s="36">
        <v>4752</v>
      </c>
      <c r="F11" s="76" t="s">
        <v>2</v>
      </c>
      <c r="G11" s="76" t="s">
        <v>2</v>
      </c>
      <c r="H11" s="76" t="s">
        <v>2</v>
      </c>
      <c r="I11" s="39">
        <v>18.62</v>
      </c>
      <c r="J11" s="39">
        <f>1.25*I11</f>
        <v>23.275000000000002</v>
      </c>
      <c r="K11" s="40">
        <f>C11*I11</f>
        <v>1862</v>
      </c>
      <c r="L11" s="40">
        <f>1.25*K11</f>
        <v>2327.5</v>
      </c>
      <c r="M11" s="37" t="s">
        <v>18</v>
      </c>
      <c r="O11" s="17" t="s">
        <v>23</v>
      </c>
      <c r="P11" s="18">
        <f>SUM(K73:K95)</f>
        <v>71641.560000000012</v>
      </c>
      <c r="Q11" s="18">
        <f>SUM(L73:L95)</f>
        <v>89551.95</v>
      </c>
      <c r="R11" s="15">
        <f>SUM(L94:L95)</f>
        <v>6056</v>
      </c>
      <c r="S11" s="15">
        <f>SUM(L73:L93)</f>
        <v>83495.95</v>
      </c>
      <c r="T11" s="84">
        <f>R11+S11</f>
        <v>89551.95</v>
      </c>
    </row>
    <row r="12" spans="1:20" x14ac:dyDescent="0.2">
      <c r="A12" s="85" t="s">
        <v>31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7"/>
      <c r="O12" s="15" t="s">
        <v>136</v>
      </c>
      <c r="P12" s="15">
        <f>SUM(K97:K115)</f>
        <v>117528.93333333335</v>
      </c>
      <c r="Q12" s="15">
        <f>SUM(L97:L115)</f>
        <v>146911.16666666669</v>
      </c>
      <c r="R12" s="15">
        <f>SUM(L114:L115)</f>
        <v>5299</v>
      </c>
      <c r="S12" s="15">
        <f>SUM(L97:L113)</f>
        <v>141612.16666666669</v>
      </c>
      <c r="T12" s="84">
        <f>R12+S12</f>
        <v>146911.16666666669</v>
      </c>
    </row>
    <row r="13" spans="1:20" s="17" customFormat="1" x14ac:dyDescent="0.2">
      <c r="A13" s="42">
        <v>2</v>
      </c>
      <c r="B13" s="38" t="s">
        <v>59</v>
      </c>
      <c r="C13" s="64">
        <v>6</v>
      </c>
      <c r="D13" s="64" t="s">
        <v>1</v>
      </c>
      <c r="E13" s="76" t="s">
        <v>2</v>
      </c>
      <c r="F13" s="44">
        <v>8897</v>
      </c>
      <c r="G13" s="44">
        <v>7400</v>
      </c>
      <c r="H13" s="44">
        <v>5083.6899999999996</v>
      </c>
      <c r="I13" s="44">
        <f>AVERAGE(F13:H13)</f>
        <v>7126.8966666666665</v>
      </c>
      <c r="J13" s="39">
        <f>1.25*I13</f>
        <v>8908.6208333333325</v>
      </c>
      <c r="K13" s="40">
        <f t="shared" ref="K13:K44" si="0">C13*I13</f>
        <v>42761.38</v>
      </c>
      <c r="L13" s="40">
        <f>1.25*K13</f>
        <v>53451.724999999999</v>
      </c>
      <c r="M13" s="38" t="s">
        <v>9</v>
      </c>
      <c r="O13" s="7"/>
      <c r="P13" s="15">
        <f>SUM(P8:P12)</f>
        <v>273090.84000000003</v>
      </c>
      <c r="Q13" s="15">
        <f>SUM(Q8:Q12)</f>
        <v>341363.55000000005</v>
      </c>
      <c r="R13" s="18">
        <f>SUM(R8:R12)</f>
        <v>34150.199999999997</v>
      </c>
      <c r="S13" s="18">
        <f>SUM(S9:S12)</f>
        <v>307213.34999999998</v>
      </c>
      <c r="T13" s="84"/>
    </row>
    <row r="14" spans="1:20" s="17" customFormat="1" x14ac:dyDescent="0.2">
      <c r="A14" s="35">
        <v>3</v>
      </c>
      <c r="B14" s="38" t="s">
        <v>104</v>
      </c>
      <c r="C14" s="64">
        <v>2</v>
      </c>
      <c r="D14" s="64" t="s">
        <v>1</v>
      </c>
      <c r="E14" s="43">
        <v>5035</v>
      </c>
      <c r="F14" s="76" t="s">
        <v>2</v>
      </c>
      <c r="G14" s="76" t="s">
        <v>2</v>
      </c>
      <c r="H14" s="76" t="s">
        <v>2</v>
      </c>
      <c r="I14" s="44">
        <v>1755.31</v>
      </c>
      <c r="J14" s="39">
        <f t="shared" ref="J14:J49" si="1">1.25*I14</f>
        <v>2194.1374999999998</v>
      </c>
      <c r="K14" s="40">
        <f t="shared" si="0"/>
        <v>3510.62</v>
      </c>
      <c r="L14" s="40">
        <f t="shared" ref="L14:L49" si="2">1.25*K14</f>
        <v>4388.2749999999996</v>
      </c>
      <c r="M14" s="38" t="s">
        <v>9</v>
      </c>
    </row>
    <row r="15" spans="1:20" s="17" customFormat="1" ht="15" customHeight="1" x14ac:dyDescent="0.2">
      <c r="A15" s="42">
        <v>4</v>
      </c>
      <c r="B15" s="49" t="s">
        <v>60</v>
      </c>
      <c r="C15" s="64">
        <v>170</v>
      </c>
      <c r="D15" s="65" t="s">
        <v>3</v>
      </c>
      <c r="E15" s="67">
        <v>39243</v>
      </c>
      <c r="F15" s="20"/>
      <c r="G15" s="20"/>
      <c r="H15" s="20"/>
      <c r="I15" s="44">
        <v>2.77</v>
      </c>
      <c r="J15" s="39">
        <f t="shared" si="1"/>
        <v>3.4624999999999999</v>
      </c>
      <c r="K15" s="40">
        <f t="shared" ref="K15:K16" si="3">C15*I15</f>
        <v>470.9</v>
      </c>
      <c r="L15" s="40">
        <f t="shared" si="2"/>
        <v>588.625</v>
      </c>
      <c r="M15" s="38" t="s">
        <v>9</v>
      </c>
    </row>
    <row r="16" spans="1:20" s="17" customFormat="1" ht="15" customHeight="1" x14ac:dyDescent="0.2">
      <c r="A16" s="42">
        <v>5</v>
      </c>
      <c r="B16" s="49" t="s">
        <v>61</v>
      </c>
      <c r="C16" s="64">
        <v>250</v>
      </c>
      <c r="D16" s="65" t="s">
        <v>3</v>
      </c>
      <c r="E16" s="67">
        <v>39244</v>
      </c>
      <c r="F16" s="44"/>
      <c r="G16" s="20"/>
      <c r="H16" s="20"/>
      <c r="I16" s="44">
        <v>3.74</v>
      </c>
      <c r="J16" s="39">
        <f t="shared" si="1"/>
        <v>4.6750000000000007</v>
      </c>
      <c r="K16" s="40">
        <f t="shared" si="3"/>
        <v>935</v>
      </c>
      <c r="L16" s="40">
        <f t="shared" si="2"/>
        <v>1168.75</v>
      </c>
      <c r="M16" s="38" t="s">
        <v>9</v>
      </c>
      <c r="O16" s="15" t="s">
        <v>90</v>
      </c>
      <c r="P16" s="15">
        <f>K11+K45+K46+K47+K48+K49+K70+K71+K94+K95+K114+K115</f>
        <v>27320.16</v>
      </c>
      <c r="Q16" s="15">
        <f>L11+L45+L46+L47+L48+L49+L70+L71+L94+L95+L114+L115</f>
        <v>34150.200000000004</v>
      </c>
    </row>
    <row r="17" spans="1:17" s="17" customFormat="1" x14ac:dyDescent="0.2">
      <c r="A17" s="42">
        <v>6</v>
      </c>
      <c r="B17" s="46" t="s">
        <v>62</v>
      </c>
      <c r="C17" s="64">
        <v>230</v>
      </c>
      <c r="D17" s="65" t="s">
        <v>3</v>
      </c>
      <c r="E17" s="67">
        <v>39246</v>
      </c>
      <c r="F17" s="20"/>
      <c r="G17" s="20"/>
      <c r="H17" s="20"/>
      <c r="I17" s="44">
        <v>8.1</v>
      </c>
      <c r="J17" s="39">
        <f t="shared" si="1"/>
        <v>10.125</v>
      </c>
      <c r="K17" s="40">
        <f t="shared" si="0"/>
        <v>1863</v>
      </c>
      <c r="L17" s="40">
        <f t="shared" si="2"/>
        <v>2328.75</v>
      </c>
      <c r="M17" s="38" t="s">
        <v>9</v>
      </c>
      <c r="O17" s="15" t="s">
        <v>9</v>
      </c>
      <c r="P17" s="15">
        <f>P13-P16</f>
        <v>245770.68000000002</v>
      </c>
      <c r="Q17" s="15">
        <f>Q13-Q16</f>
        <v>307213.35000000003</v>
      </c>
    </row>
    <row r="18" spans="1:17" s="17" customFormat="1" x14ac:dyDescent="0.2">
      <c r="A18" s="35">
        <v>7</v>
      </c>
      <c r="B18" s="46" t="s">
        <v>63</v>
      </c>
      <c r="C18" s="64">
        <v>80</v>
      </c>
      <c r="D18" s="65" t="s">
        <v>3</v>
      </c>
      <c r="E18" s="67">
        <v>2446</v>
      </c>
      <c r="F18" s="20"/>
      <c r="G18" s="20"/>
      <c r="H18" s="20"/>
      <c r="I18" s="44">
        <v>11.63</v>
      </c>
      <c r="J18" s="39">
        <f t="shared" si="1"/>
        <v>14.537500000000001</v>
      </c>
      <c r="K18" s="40">
        <f t="shared" si="0"/>
        <v>930.40000000000009</v>
      </c>
      <c r="L18" s="40">
        <f t="shared" si="2"/>
        <v>1163</v>
      </c>
      <c r="M18" s="38" t="s">
        <v>9</v>
      </c>
    </row>
    <row r="19" spans="1:17" s="17" customFormat="1" x14ac:dyDescent="0.2">
      <c r="A19" s="42">
        <v>8</v>
      </c>
      <c r="B19" s="49" t="s">
        <v>64</v>
      </c>
      <c r="C19" s="64">
        <v>70</v>
      </c>
      <c r="D19" s="64" t="s">
        <v>1</v>
      </c>
      <c r="E19" s="16"/>
      <c r="F19" s="44">
        <v>1.52</v>
      </c>
      <c r="G19" s="16"/>
      <c r="H19" s="16"/>
      <c r="I19" s="44">
        <f>AVERAGE(F19:H19)</f>
        <v>1.52</v>
      </c>
      <c r="J19" s="39">
        <f t="shared" si="1"/>
        <v>1.9</v>
      </c>
      <c r="K19" s="40">
        <f t="shared" ref="K19" si="4">C19*I19</f>
        <v>106.4</v>
      </c>
      <c r="L19" s="40">
        <f t="shared" si="2"/>
        <v>133</v>
      </c>
      <c r="M19" s="38" t="s">
        <v>9</v>
      </c>
    </row>
    <row r="20" spans="1:17" s="17" customFormat="1" x14ac:dyDescent="0.2">
      <c r="A20" s="42">
        <v>9</v>
      </c>
      <c r="B20" s="49" t="s">
        <v>65</v>
      </c>
      <c r="C20" s="64">
        <v>100</v>
      </c>
      <c r="D20" s="64" t="s">
        <v>1</v>
      </c>
      <c r="E20" s="16"/>
      <c r="F20" s="44">
        <v>4.0999999999999996</v>
      </c>
      <c r="G20" s="16"/>
      <c r="H20" s="16"/>
      <c r="I20" s="44">
        <f>AVERAGE(F20:H20)</f>
        <v>4.0999999999999996</v>
      </c>
      <c r="J20" s="39">
        <f t="shared" si="1"/>
        <v>5.125</v>
      </c>
      <c r="K20" s="40">
        <f t="shared" ref="K20" si="5">C20*I20</f>
        <v>409.99999999999994</v>
      </c>
      <c r="L20" s="40">
        <f t="shared" si="2"/>
        <v>512.49999999999989</v>
      </c>
      <c r="M20" s="38" t="s">
        <v>9</v>
      </c>
    </row>
    <row r="21" spans="1:17" s="17" customFormat="1" x14ac:dyDescent="0.2">
      <c r="A21" s="42">
        <v>10</v>
      </c>
      <c r="B21" s="49" t="s">
        <v>66</v>
      </c>
      <c r="C21" s="64">
        <v>90</v>
      </c>
      <c r="D21" s="64" t="s">
        <v>1</v>
      </c>
      <c r="E21" s="16"/>
      <c r="F21" s="44">
        <v>5</v>
      </c>
      <c r="G21" s="16"/>
      <c r="H21" s="16"/>
      <c r="I21" s="44">
        <f>AVERAGE(F21:H21)</f>
        <v>5</v>
      </c>
      <c r="J21" s="39">
        <f t="shared" si="1"/>
        <v>6.25</v>
      </c>
      <c r="K21" s="40">
        <f t="shared" ref="K21" si="6">C21*I21</f>
        <v>450</v>
      </c>
      <c r="L21" s="40">
        <f t="shared" si="2"/>
        <v>562.5</v>
      </c>
      <c r="M21" s="38" t="s">
        <v>9</v>
      </c>
    </row>
    <row r="22" spans="1:17" s="17" customFormat="1" x14ac:dyDescent="0.2">
      <c r="A22" s="35">
        <v>11</v>
      </c>
      <c r="B22" s="49" t="s">
        <v>67</v>
      </c>
      <c r="C22" s="64">
        <v>40</v>
      </c>
      <c r="D22" s="64" t="s">
        <v>1</v>
      </c>
      <c r="E22" s="16"/>
      <c r="F22" s="44">
        <v>2.2400000000000002</v>
      </c>
      <c r="G22" s="44">
        <v>9.0500000000000007</v>
      </c>
      <c r="H22" s="16"/>
      <c r="I22" s="44">
        <f>AVERAGE(F22:H22)</f>
        <v>5.6450000000000005</v>
      </c>
      <c r="J22" s="39">
        <f t="shared" si="1"/>
        <v>7.0562500000000004</v>
      </c>
      <c r="K22" s="40">
        <f t="shared" ref="K22" si="7">C22*I22</f>
        <v>225.8</v>
      </c>
      <c r="L22" s="40">
        <f t="shared" si="2"/>
        <v>282.25</v>
      </c>
      <c r="M22" s="38" t="s">
        <v>9</v>
      </c>
    </row>
    <row r="23" spans="1:17" s="17" customFormat="1" x14ac:dyDescent="0.2">
      <c r="A23" s="42">
        <v>12</v>
      </c>
      <c r="B23" s="49" t="s">
        <v>68</v>
      </c>
      <c r="C23" s="64">
        <v>200</v>
      </c>
      <c r="D23" s="64" t="s">
        <v>1</v>
      </c>
      <c r="E23" s="67">
        <v>39642</v>
      </c>
      <c r="F23" s="16"/>
      <c r="G23" s="16"/>
      <c r="H23" s="16"/>
      <c r="I23" s="44">
        <v>2.4900000000000002</v>
      </c>
      <c r="J23" s="39">
        <f t="shared" si="1"/>
        <v>3.1125000000000003</v>
      </c>
      <c r="K23" s="40">
        <f t="shared" ref="K23" si="8">C23*I23</f>
        <v>498.00000000000006</v>
      </c>
      <c r="L23" s="40">
        <f t="shared" si="2"/>
        <v>622.50000000000011</v>
      </c>
      <c r="M23" s="38" t="s">
        <v>9</v>
      </c>
    </row>
    <row r="24" spans="1:17" s="17" customFormat="1" x14ac:dyDescent="0.2">
      <c r="A24" s="42">
        <v>13</v>
      </c>
      <c r="B24" s="49" t="s">
        <v>69</v>
      </c>
      <c r="C24" s="64">
        <v>90</v>
      </c>
      <c r="D24" s="64" t="s">
        <v>1</v>
      </c>
      <c r="E24" s="67">
        <v>39643</v>
      </c>
      <c r="F24" s="16"/>
      <c r="G24" s="16"/>
      <c r="H24" s="16"/>
      <c r="I24" s="44">
        <v>6.65</v>
      </c>
      <c r="J24" s="39">
        <f t="shared" si="1"/>
        <v>8.3125</v>
      </c>
      <c r="K24" s="40">
        <f t="shared" ref="K24" si="9">C24*I24</f>
        <v>598.5</v>
      </c>
      <c r="L24" s="40">
        <f t="shared" si="2"/>
        <v>748.125</v>
      </c>
      <c r="M24" s="38" t="s">
        <v>9</v>
      </c>
    </row>
    <row r="25" spans="1:17" s="17" customFormat="1" x14ac:dyDescent="0.2">
      <c r="A25" s="42">
        <v>14</v>
      </c>
      <c r="B25" s="49" t="s">
        <v>26</v>
      </c>
      <c r="C25" s="70">
        <v>8</v>
      </c>
      <c r="D25" s="64" t="s">
        <v>1</v>
      </c>
      <c r="E25" s="43">
        <v>1884</v>
      </c>
      <c r="F25" s="38"/>
      <c r="G25" s="38"/>
      <c r="H25" s="38"/>
      <c r="I25" s="50">
        <v>5.2</v>
      </c>
      <c r="J25" s="39">
        <f t="shared" si="1"/>
        <v>6.5</v>
      </c>
      <c r="K25" s="40">
        <f t="shared" si="0"/>
        <v>41.6</v>
      </c>
      <c r="L25" s="40">
        <f t="shared" si="2"/>
        <v>52</v>
      </c>
      <c r="M25" s="38" t="s">
        <v>9</v>
      </c>
    </row>
    <row r="26" spans="1:17" s="17" customFormat="1" x14ac:dyDescent="0.2">
      <c r="A26" s="35">
        <v>15</v>
      </c>
      <c r="B26" s="49" t="s">
        <v>36</v>
      </c>
      <c r="C26" s="70">
        <v>8</v>
      </c>
      <c r="D26" s="64" t="s">
        <v>1</v>
      </c>
      <c r="E26" s="43">
        <v>1875</v>
      </c>
      <c r="F26" s="16"/>
      <c r="G26" s="16"/>
      <c r="H26" s="38"/>
      <c r="I26" s="50">
        <v>7.11</v>
      </c>
      <c r="J26" s="39">
        <f t="shared" si="1"/>
        <v>8.8875000000000011</v>
      </c>
      <c r="K26" s="40">
        <f t="shared" si="0"/>
        <v>56.88</v>
      </c>
      <c r="L26" s="40">
        <f t="shared" si="2"/>
        <v>71.100000000000009</v>
      </c>
      <c r="M26" s="38" t="s">
        <v>9</v>
      </c>
    </row>
    <row r="27" spans="1:17" s="17" customFormat="1" x14ac:dyDescent="0.2">
      <c r="A27" s="42">
        <v>16</v>
      </c>
      <c r="B27" s="49" t="s">
        <v>42</v>
      </c>
      <c r="C27" s="70">
        <v>15</v>
      </c>
      <c r="D27" s="64" t="s">
        <v>1</v>
      </c>
      <c r="E27" s="43">
        <v>1879</v>
      </c>
      <c r="F27" s="16"/>
      <c r="G27" s="16"/>
      <c r="H27" s="16"/>
      <c r="I27" s="50">
        <v>3.43</v>
      </c>
      <c r="J27" s="39">
        <f t="shared" si="1"/>
        <v>4.2875000000000005</v>
      </c>
      <c r="K27" s="40">
        <f t="shared" si="0"/>
        <v>51.45</v>
      </c>
      <c r="L27" s="40">
        <f t="shared" si="2"/>
        <v>64.3125</v>
      </c>
      <c r="M27" s="38" t="s">
        <v>9</v>
      </c>
    </row>
    <row r="28" spans="1:17" s="17" customFormat="1" x14ac:dyDescent="0.2">
      <c r="A28" s="42">
        <v>17</v>
      </c>
      <c r="B28" s="49" t="s">
        <v>105</v>
      </c>
      <c r="C28" s="70">
        <v>7</v>
      </c>
      <c r="D28" s="64" t="s">
        <v>1</v>
      </c>
      <c r="E28" s="73">
        <v>1876</v>
      </c>
      <c r="F28" s="16"/>
      <c r="G28" s="16"/>
      <c r="H28" s="16"/>
      <c r="I28" s="50">
        <v>11.55</v>
      </c>
      <c r="J28" s="39">
        <f t="shared" si="1"/>
        <v>14.4375</v>
      </c>
      <c r="K28" s="40">
        <f t="shared" ref="K28" si="10">C28*I28</f>
        <v>80.850000000000009</v>
      </c>
      <c r="L28" s="40">
        <f t="shared" si="2"/>
        <v>101.06250000000001</v>
      </c>
      <c r="M28" s="38" t="s">
        <v>9</v>
      </c>
    </row>
    <row r="29" spans="1:17" s="17" customFormat="1" x14ac:dyDescent="0.2">
      <c r="A29" s="42">
        <v>18</v>
      </c>
      <c r="B29" s="46" t="s">
        <v>106</v>
      </c>
      <c r="C29" s="70">
        <v>80</v>
      </c>
      <c r="D29" s="62" t="s">
        <v>3</v>
      </c>
      <c r="E29" s="67">
        <v>21009</v>
      </c>
      <c r="F29" s="16"/>
      <c r="G29" s="16"/>
      <c r="H29" s="16"/>
      <c r="I29" s="50">
        <v>35.619999999999997</v>
      </c>
      <c r="J29" s="39">
        <f t="shared" si="1"/>
        <v>44.524999999999999</v>
      </c>
      <c r="K29" s="40">
        <f t="shared" ref="K29" si="11">C29*I29</f>
        <v>2849.6</v>
      </c>
      <c r="L29" s="40">
        <f t="shared" si="2"/>
        <v>3562</v>
      </c>
      <c r="M29" s="38" t="s">
        <v>9</v>
      </c>
    </row>
    <row r="30" spans="1:17" s="17" customFormat="1" x14ac:dyDescent="0.2">
      <c r="A30" s="35">
        <v>19</v>
      </c>
      <c r="B30" s="58" t="s">
        <v>107</v>
      </c>
      <c r="C30" s="70">
        <v>30</v>
      </c>
      <c r="D30" s="64" t="s">
        <v>1</v>
      </c>
      <c r="E30" s="51">
        <v>3909</v>
      </c>
      <c r="F30" s="16"/>
      <c r="G30" s="16"/>
      <c r="H30" s="16"/>
      <c r="I30" s="50">
        <v>6.94</v>
      </c>
      <c r="J30" s="39">
        <f t="shared" si="1"/>
        <v>8.6750000000000007</v>
      </c>
      <c r="K30" s="40">
        <f t="shared" ref="K30" si="12">C30*I30</f>
        <v>208.20000000000002</v>
      </c>
      <c r="L30" s="40">
        <f t="shared" si="2"/>
        <v>260.25</v>
      </c>
      <c r="M30" s="38" t="s">
        <v>9</v>
      </c>
    </row>
    <row r="31" spans="1:17" s="17" customFormat="1" x14ac:dyDescent="0.2">
      <c r="A31" s="42">
        <v>20</v>
      </c>
      <c r="B31" s="46" t="s">
        <v>108</v>
      </c>
      <c r="C31" s="70">
        <v>15</v>
      </c>
      <c r="D31" s="64" t="s">
        <v>1</v>
      </c>
      <c r="E31" s="51">
        <v>1804</v>
      </c>
      <c r="F31" s="16"/>
      <c r="G31" s="16"/>
      <c r="H31" s="16"/>
      <c r="I31" s="50">
        <v>18.52</v>
      </c>
      <c r="J31" s="39">
        <f t="shared" si="1"/>
        <v>23.15</v>
      </c>
      <c r="K31" s="40">
        <f t="shared" ref="K31" si="13">C31*I31</f>
        <v>277.8</v>
      </c>
      <c r="L31" s="40">
        <f t="shared" si="2"/>
        <v>347.25</v>
      </c>
      <c r="M31" s="38" t="s">
        <v>9</v>
      </c>
    </row>
    <row r="32" spans="1:17" s="17" customFormat="1" x14ac:dyDescent="0.2">
      <c r="A32" s="42">
        <v>21</v>
      </c>
      <c r="B32" s="46" t="s">
        <v>109</v>
      </c>
      <c r="C32" s="70">
        <v>60</v>
      </c>
      <c r="D32" s="64" t="s">
        <v>1</v>
      </c>
      <c r="E32" s="51">
        <v>39209</v>
      </c>
      <c r="F32" s="16"/>
      <c r="G32" s="16"/>
      <c r="H32" s="16"/>
      <c r="I32" s="50">
        <v>0.54</v>
      </c>
      <c r="J32" s="39">
        <f t="shared" si="1"/>
        <v>0.67500000000000004</v>
      </c>
      <c r="K32" s="40">
        <f t="shared" ref="K32" si="14">C32*I32</f>
        <v>32.400000000000006</v>
      </c>
      <c r="L32" s="40">
        <f t="shared" si="2"/>
        <v>40.500000000000007</v>
      </c>
      <c r="M32" s="38" t="s">
        <v>9</v>
      </c>
    </row>
    <row r="33" spans="1:13" s="17" customFormat="1" x14ac:dyDescent="0.2">
      <c r="A33" s="42">
        <v>22</v>
      </c>
      <c r="B33" s="46" t="s">
        <v>110</v>
      </c>
      <c r="C33" s="70">
        <v>100</v>
      </c>
      <c r="D33" s="64" t="s">
        <v>1</v>
      </c>
      <c r="E33" s="51">
        <v>39128</v>
      </c>
      <c r="F33" s="16"/>
      <c r="G33" s="16"/>
      <c r="H33" s="16"/>
      <c r="I33" s="50">
        <v>1.3</v>
      </c>
      <c r="J33" s="39">
        <f t="shared" si="1"/>
        <v>1.625</v>
      </c>
      <c r="K33" s="40">
        <f t="shared" ref="K33" si="15">C33*I33</f>
        <v>130</v>
      </c>
      <c r="L33" s="40">
        <f t="shared" si="2"/>
        <v>162.5</v>
      </c>
      <c r="M33" s="38" t="s">
        <v>9</v>
      </c>
    </row>
    <row r="34" spans="1:13" s="17" customFormat="1" x14ac:dyDescent="0.2">
      <c r="A34" s="35">
        <v>23</v>
      </c>
      <c r="B34" s="46" t="s">
        <v>111</v>
      </c>
      <c r="C34" s="70">
        <v>100</v>
      </c>
      <c r="D34" s="64" t="s">
        <v>1</v>
      </c>
      <c r="E34" s="51">
        <v>11950</v>
      </c>
      <c r="F34" s="16"/>
      <c r="G34" s="16"/>
      <c r="H34" s="16"/>
      <c r="I34" s="50">
        <v>0.39</v>
      </c>
      <c r="J34" s="39">
        <f t="shared" si="1"/>
        <v>0.48750000000000004</v>
      </c>
      <c r="K34" s="40">
        <f t="shared" ref="K34" si="16">C34*I34</f>
        <v>39</v>
      </c>
      <c r="L34" s="40">
        <f t="shared" si="2"/>
        <v>48.75</v>
      </c>
      <c r="M34" s="38" t="s">
        <v>9</v>
      </c>
    </row>
    <row r="35" spans="1:13" s="17" customFormat="1" x14ac:dyDescent="0.2">
      <c r="A35" s="42">
        <v>24</v>
      </c>
      <c r="B35" s="46" t="s">
        <v>112</v>
      </c>
      <c r="C35" s="70">
        <v>3</v>
      </c>
      <c r="D35" s="64" t="s">
        <v>1</v>
      </c>
      <c r="E35" s="51">
        <v>2574</v>
      </c>
      <c r="F35" s="16"/>
      <c r="G35" s="16"/>
      <c r="H35" s="16"/>
      <c r="I35" s="50">
        <v>11.62</v>
      </c>
      <c r="J35" s="39">
        <f t="shared" si="1"/>
        <v>14.524999999999999</v>
      </c>
      <c r="K35" s="40">
        <f t="shared" ref="K35" si="17">C35*I35</f>
        <v>34.86</v>
      </c>
      <c r="L35" s="40">
        <f t="shared" si="2"/>
        <v>43.575000000000003</v>
      </c>
      <c r="M35" s="38" t="s">
        <v>9</v>
      </c>
    </row>
    <row r="36" spans="1:13" s="17" customFormat="1" x14ac:dyDescent="0.2">
      <c r="A36" s="42">
        <v>25</v>
      </c>
      <c r="B36" s="46" t="s">
        <v>113</v>
      </c>
      <c r="C36" s="70">
        <v>2</v>
      </c>
      <c r="D36" s="64" t="s">
        <v>1</v>
      </c>
      <c r="E36" s="51">
        <v>2593</v>
      </c>
      <c r="F36" s="16"/>
      <c r="G36" s="16"/>
      <c r="H36" s="16"/>
      <c r="I36" s="50">
        <v>10.07</v>
      </c>
      <c r="J36" s="39">
        <f t="shared" si="1"/>
        <v>12.5875</v>
      </c>
      <c r="K36" s="40">
        <f t="shared" ref="K36" si="18">C36*I36</f>
        <v>20.14</v>
      </c>
      <c r="L36" s="40">
        <f t="shared" si="2"/>
        <v>25.175000000000001</v>
      </c>
      <c r="M36" s="38" t="s">
        <v>9</v>
      </c>
    </row>
    <row r="37" spans="1:13" ht="15.75" customHeight="1" x14ac:dyDescent="0.2">
      <c r="A37" s="42">
        <v>26</v>
      </c>
      <c r="B37" s="49" t="s">
        <v>25</v>
      </c>
      <c r="C37" s="70">
        <v>5</v>
      </c>
      <c r="D37" s="64" t="s">
        <v>1</v>
      </c>
      <c r="E37" s="43">
        <v>38124</v>
      </c>
      <c r="F37" s="16"/>
      <c r="G37" s="16"/>
      <c r="H37" s="16"/>
      <c r="I37" s="50">
        <v>30.9</v>
      </c>
      <c r="J37" s="39">
        <f t="shared" si="1"/>
        <v>38.625</v>
      </c>
      <c r="K37" s="40">
        <f t="shared" si="0"/>
        <v>154.5</v>
      </c>
      <c r="L37" s="40">
        <f t="shared" si="2"/>
        <v>193.125</v>
      </c>
      <c r="M37" s="38" t="s">
        <v>9</v>
      </c>
    </row>
    <row r="38" spans="1:13" ht="15.75" customHeight="1" x14ac:dyDescent="0.2">
      <c r="A38" s="35">
        <v>27</v>
      </c>
      <c r="B38" s="49" t="s">
        <v>70</v>
      </c>
      <c r="C38" s="70">
        <v>100</v>
      </c>
      <c r="D38" s="62" t="s">
        <v>3</v>
      </c>
      <c r="E38" s="79">
        <v>404</v>
      </c>
      <c r="F38" s="44"/>
      <c r="G38" s="44"/>
      <c r="H38" s="16"/>
      <c r="I38" s="44">
        <v>1</v>
      </c>
      <c r="J38" s="39">
        <f t="shared" si="1"/>
        <v>1.25</v>
      </c>
      <c r="K38" s="40">
        <f t="shared" si="0"/>
        <v>100</v>
      </c>
      <c r="L38" s="40">
        <f t="shared" si="2"/>
        <v>125</v>
      </c>
      <c r="M38" s="38" t="s">
        <v>9</v>
      </c>
    </row>
    <row r="39" spans="1:13" ht="15.75" customHeight="1" x14ac:dyDescent="0.2">
      <c r="A39" s="42">
        <v>28</v>
      </c>
      <c r="B39" s="49" t="s">
        <v>40</v>
      </c>
      <c r="C39" s="70">
        <v>15</v>
      </c>
      <c r="D39" s="64" t="s">
        <v>1</v>
      </c>
      <c r="E39" s="43">
        <v>20111</v>
      </c>
      <c r="F39" s="38"/>
      <c r="G39" s="38"/>
      <c r="H39" s="38"/>
      <c r="I39" s="50">
        <v>7.4</v>
      </c>
      <c r="J39" s="39">
        <f t="shared" si="1"/>
        <v>9.25</v>
      </c>
      <c r="K39" s="40">
        <f t="shared" si="0"/>
        <v>111</v>
      </c>
      <c r="L39" s="40">
        <f t="shared" si="2"/>
        <v>138.75</v>
      </c>
      <c r="M39" s="38" t="s">
        <v>9</v>
      </c>
    </row>
    <row r="40" spans="1:13" ht="15.75" customHeight="1" x14ac:dyDescent="0.2">
      <c r="A40" s="42">
        <v>29</v>
      </c>
      <c r="B40" s="49" t="s">
        <v>71</v>
      </c>
      <c r="C40" s="71">
        <v>2</v>
      </c>
      <c r="D40" s="66" t="s">
        <v>1</v>
      </c>
      <c r="E40" s="56"/>
      <c r="F40" s="44">
        <v>57.21</v>
      </c>
      <c r="G40" s="41"/>
      <c r="H40" s="41"/>
      <c r="I40" s="53">
        <f>AVERAGE(F40:H40)</f>
        <v>57.21</v>
      </c>
      <c r="J40" s="39">
        <f t="shared" si="1"/>
        <v>71.512500000000003</v>
      </c>
      <c r="K40" s="54">
        <f t="shared" si="0"/>
        <v>114.42</v>
      </c>
      <c r="L40" s="40">
        <f t="shared" si="2"/>
        <v>143.02500000000001</v>
      </c>
      <c r="M40" s="52" t="s">
        <v>9</v>
      </c>
    </row>
    <row r="41" spans="1:13" s="17" customFormat="1" ht="15.75" customHeight="1" x14ac:dyDescent="0.2">
      <c r="A41" s="42">
        <v>30</v>
      </c>
      <c r="B41" s="49" t="s">
        <v>72</v>
      </c>
      <c r="C41" s="70">
        <v>400</v>
      </c>
      <c r="D41" s="62" t="s">
        <v>49</v>
      </c>
      <c r="E41" s="57">
        <v>1379</v>
      </c>
      <c r="F41" s="21"/>
      <c r="G41" s="21"/>
      <c r="H41" s="55"/>
      <c r="I41" s="50">
        <v>0.69</v>
      </c>
      <c r="J41" s="39">
        <f t="shared" si="1"/>
        <v>0.86249999999999993</v>
      </c>
      <c r="K41" s="40">
        <f t="shared" si="0"/>
        <v>276</v>
      </c>
      <c r="L41" s="40">
        <f t="shared" si="2"/>
        <v>345</v>
      </c>
      <c r="M41" s="38" t="s">
        <v>9</v>
      </c>
    </row>
    <row r="42" spans="1:13" s="17" customFormat="1" ht="15.75" customHeight="1" x14ac:dyDescent="0.2">
      <c r="A42" s="35">
        <v>31</v>
      </c>
      <c r="B42" s="46" t="s">
        <v>73</v>
      </c>
      <c r="C42" s="72">
        <v>700</v>
      </c>
      <c r="D42" s="67" t="s">
        <v>1</v>
      </c>
      <c r="E42" s="59">
        <v>7258</v>
      </c>
      <c r="F42" s="22"/>
      <c r="G42" s="22"/>
      <c r="H42" s="22"/>
      <c r="I42" s="48">
        <v>0.69</v>
      </c>
      <c r="J42" s="39">
        <f t="shared" si="1"/>
        <v>0.86249999999999993</v>
      </c>
      <c r="K42" s="40">
        <f t="shared" si="0"/>
        <v>482.99999999999994</v>
      </c>
      <c r="L42" s="40">
        <f t="shared" si="2"/>
        <v>603.74999999999989</v>
      </c>
      <c r="M42" s="58" t="s">
        <v>9</v>
      </c>
    </row>
    <row r="43" spans="1:13" s="17" customFormat="1" ht="15.75" customHeight="1" x14ac:dyDescent="0.2">
      <c r="A43" s="42">
        <v>32</v>
      </c>
      <c r="B43" s="46" t="s">
        <v>75</v>
      </c>
      <c r="C43" s="70">
        <v>4</v>
      </c>
      <c r="D43" s="62" t="s">
        <v>34</v>
      </c>
      <c r="E43" s="60">
        <v>366</v>
      </c>
      <c r="F43" s="21"/>
      <c r="G43" s="21"/>
      <c r="H43" s="21"/>
      <c r="I43" s="50">
        <v>68.5</v>
      </c>
      <c r="J43" s="39">
        <f t="shared" si="1"/>
        <v>85.625</v>
      </c>
      <c r="K43" s="40">
        <f t="shared" si="0"/>
        <v>274</v>
      </c>
      <c r="L43" s="40">
        <f t="shared" si="2"/>
        <v>342.5</v>
      </c>
      <c r="M43" s="38" t="s">
        <v>9</v>
      </c>
    </row>
    <row r="44" spans="1:13" s="17" customFormat="1" ht="15.75" customHeight="1" x14ac:dyDescent="0.2">
      <c r="A44" s="42">
        <v>33</v>
      </c>
      <c r="B44" s="49" t="s">
        <v>74</v>
      </c>
      <c r="C44" s="70">
        <v>4</v>
      </c>
      <c r="D44" s="62" t="s">
        <v>34</v>
      </c>
      <c r="E44" s="43">
        <v>4718</v>
      </c>
      <c r="F44" s="21"/>
      <c r="G44" s="21"/>
      <c r="H44" s="21"/>
      <c r="I44" s="50">
        <v>59.13</v>
      </c>
      <c r="J44" s="39">
        <f t="shared" si="1"/>
        <v>73.912500000000009</v>
      </c>
      <c r="K44" s="40">
        <f t="shared" si="0"/>
        <v>236.52</v>
      </c>
      <c r="L44" s="40">
        <f t="shared" si="2"/>
        <v>295.65000000000003</v>
      </c>
      <c r="M44" s="38" t="s">
        <v>9</v>
      </c>
    </row>
    <row r="45" spans="1:13" ht="15" customHeight="1" x14ac:dyDescent="0.2">
      <c r="A45" s="42">
        <v>34</v>
      </c>
      <c r="B45" s="46" t="s">
        <v>29</v>
      </c>
      <c r="C45" s="70">
        <v>140</v>
      </c>
      <c r="D45" s="64" t="s">
        <v>4</v>
      </c>
      <c r="E45" s="36">
        <v>2436</v>
      </c>
      <c r="F45" s="47"/>
      <c r="G45" s="47"/>
      <c r="H45" s="47"/>
      <c r="I45" s="48">
        <v>17.78</v>
      </c>
      <c r="J45" s="39">
        <f t="shared" si="1"/>
        <v>22.225000000000001</v>
      </c>
      <c r="K45" s="40">
        <f>C45*I45</f>
        <v>2489.2000000000003</v>
      </c>
      <c r="L45" s="40">
        <f t="shared" si="2"/>
        <v>3111.5000000000005</v>
      </c>
      <c r="M45" s="46" t="s">
        <v>18</v>
      </c>
    </row>
    <row r="46" spans="1:13" ht="15" customHeight="1" x14ac:dyDescent="0.2">
      <c r="A46" s="35">
        <v>35</v>
      </c>
      <c r="B46" s="46" t="s">
        <v>28</v>
      </c>
      <c r="C46" s="70">
        <v>140</v>
      </c>
      <c r="D46" s="64" t="s">
        <v>4</v>
      </c>
      <c r="E46" s="36">
        <v>247</v>
      </c>
      <c r="F46" s="19"/>
      <c r="G46" s="19"/>
      <c r="H46" s="19"/>
      <c r="I46" s="48">
        <v>12.5</v>
      </c>
      <c r="J46" s="39">
        <f t="shared" si="1"/>
        <v>15.625</v>
      </c>
      <c r="K46" s="40">
        <f>C46*I46</f>
        <v>1750</v>
      </c>
      <c r="L46" s="40">
        <f t="shared" si="2"/>
        <v>2187.5</v>
      </c>
      <c r="M46" s="46" t="s">
        <v>18</v>
      </c>
    </row>
    <row r="47" spans="1:13" ht="15" customHeight="1" x14ac:dyDescent="0.2">
      <c r="A47" s="42">
        <v>36</v>
      </c>
      <c r="B47" s="49" t="s">
        <v>32</v>
      </c>
      <c r="C47" s="70">
        <v>100</v>
      </c>
      <c r="D47" s="64" t="s">
        <v>4</v>
      </c>
      <c r="E47" s="43">
        <v>4750</v>
      </c>
      <c r="F47" s="47"/>
      <c r="G47" s="47"/>
      <c r="H47" s="47"/>
      <c r="I47" s="50">
        <v>17.59</v>
      </c>
      <c r="J47" s="39">
        <f t="shared" si="1"/>
        <v>21.987500000000001</v>
      </c>
      <c r="K47" s="40">
        <f>C47*I47</f>
        <v>1759</v>
      </c>
      <c r="L47" s="40">
        <f t="shared" si="2"/>
        <v>2198.75</v>
      </c>
      <c r="M47" s="49" t="s">
        <v>18</v>
      </c>
    </row>
    <row r="48" spans="1:13" ht="15" customHeight="1" x14ac:dyDescent="0.2">
      <c r="A48" s="42">
        <v>37</v>
      </c>
      <c r="B48" s="49" t="s">
        <v>33</v>
      </c>
      <c r="C48" s="70">
        <v>100</v>
      </c>
      <c r="D48" s="64" t="s">
        <v>4</v>
      </c>
      <c r="E48" s="43">
        <v>6127</v>
      </c>
      <c r="F48" s="47"/>
      <c r="G48" s="47"/>
      <c r="H48" s="47"/>
      <c r="I48" s="50">
        <v>13.43</v>
      </c>
      <c r="J48" s="39">
        <f t="shared" si="1"/>
        <v>16.787500000000001</v>
      </c>
      <c r="K48" s="40">
        <f>C48*I48</f>
        <v>1343</v>
      </c>
      <c r="L48" s="40">
        <f t="shared" si="2"/>
        <v>1678.75</v>
      </c>
      <c r="M48" s="49" t="s">
        <v>18</v>
      </c>
    </row>
    <row r="49" spans="1:15" ht="15" customHeight="1" x14ac:dyDescent="0.2">
      <c r="A49" s="42">
        <v>38</v>
      </c>
      <c r="B49" s="49" t="s">
        <v>30</v>
      </c>
      <c r="C49" s="70">
        <v>16</v>
      </c>
      <c r="D49" s="64" t="s">
        <v>4</v>
      </c>
      <c r="E49" s="47"/>
      <c r="F49" s="44">
        <v>512</v>
      </c>
      <c r="G49" s="44">
        <v>520</v>
      </c>
      <c r="H49" s="44">
        <v>480</v>
      </c>
      <c r="I49" s="53">
        <f>AVERAGE(F49:H49)</f>
        <v>504</v>
      </c>
      <c r="J49" s="39">
        <f t="shared" si="1"/>
        <v>630</v>
      </c>
      <c r="K49" s="40">
        <f>C49*I49</f>
        <v>8064</v>
      </c>
      <c r="L49" s="40">
        <f t="shared" si="2"/>
        <v>10080</v>
      </c>
      <c r="M49" s="46" t="s">
        <v>18</v>
      </c>
    </row>
    <row r="50" spans="1:15" x14ac:dyDescent="0.2">
      <c r="A50" s="85" t="s">
        <v>114</v>
      </c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7"/>
    </row>
    <row r="51" spans="1:15" s="17" customFormat="1" x14ac:dyDescent="0.2">
      <c r="A51" s="42">
        <v>39</v>
      </c>
      <c r="B51" s="38" t="s">
        <v>115</v>
      </c>
      <c r="C51" s="64">
        <v>2</v>
      </c>
      <c r="D51" s="64" t="s">
        <v>1</v>
      </c>
      <c r="E51" s="43">
        <v>34653</v>
      </c>
      <c r="F51" s="16"/>
      <c r="G51" s="16"/>
      <c r="H51" s="16"/>
      <c r="I51" s="44">
        <v>9.01</v>
      </c>
      <c r="J51" s="39">
        <f>1.25*I51</f>
        <v>11.262499999999999</v>
      </c>
      <c r="K51" s="61">
        <f t="shared" ref="K51:K71" si="19">C51*I51</f>
        <v>18.02</v>
      </c>
      <c r="L51" s="40">
        <f>1.25*K51</f>
        <v>22.524999999999999</v>
      </c>
      <c r="M51" s="38" t="s">
        <v>9</v>
      </c>
      <c r="O51" s="18"/>
    </row>
    <row r="52" spans="1:15" s="17" customFormat="1" x14ac:dyDescent="0.2">
      <c r="A52" s="42">
        <v>40</v>
      </c>
      <c r="B52" s="38" t="s">
        <v>133</v>
      </c>
      <c r="C52" s="64">
        <v>1</v>
      </c>
      <c r="D52" s="64" t="s">
        <v>1</v>
      </c>
      <c r="E52" s="43">
        <v>34653</v>
      </c>
      <c r="F52" s="16"/>
      <c r="G52" s="16"/>
      <c r="H52" s="16"/>
      <c r="I52" s="44">
        <v>9.01</v>
      </c>
      <c r="J52" s="39">
        <f t="shared" ref="J52:J71" si="20">1.25*I52</f>
        <v>11.262499999999999</v>
      </c>
      <c r="K52" s="61">
        <f t="shared" ref="K52" si="21">C52*I52</f>
        <v>9.01</v>
      </c>
      <c r="L52" s="40">
        <f t="shared" ref="L52:L71" si="22">1.25*K52</f>
        <v>11.262499999999999</v>
      </c>
      <c r="M52" s="38" t="s">
        <v>9</v>
      </c>
      <c r="O52" s="18"/>
    </row>
    <row r="53" spans="1:15" s="17" customFormat="1" x14ac:dyDescent="0.2">
      <c r="A53" s="42">
        <v>41</v>
      </c>
      <c r="B53" s="38" t="s">
        <v>48</v>
      </c>
      <c r="C53" s="64">
        <v>6</v>
      </c>
      <c r="D53" s="64" t="s">
        <v>1</v>
      </c>
      <c r="E53" s="43">
        <v>34709</v>
      </c>
      <c r="F53" s="38"/>
      <c r="G53" s="38"/>
      <c r="H53" s="38"/>
      <c r="I53" s="44">
        <v>63.28</v>
      </c>
      <c r="J53" s="39">
        <f t="shared" si="20"/>
        <v>79.099999999999994</v>
      </c>
      <c r="K53" s="61">
        <f t="shared" si="19"/>
        <v>379.68</v>
      </c>
      <c r="L53" s="40">
        <f t="shared" si="22"/>
        <v>474.6</v>
      </c>
      <c r="M53" s="38" t="s">
        <v>9</v>
      </c>
    </row>
    <row r="54" spans="1:15" s="17" customFormat="1" x14ac:dyDescent="0.2">
      <c r="A54" s="42">
        <v>42</v>
      </c>
      <c r="B54" s="38" t="s">
        <v>80</v>
      </c>
      <c r="C54" s="64">
        <v>1</v>
      </c>
      <c r="D54" s="64" t="s">
        <v>1</v>
      </c>
      <c r="E54" s="43">
        <v>34709</v>
      </c>
      <c r="F54" s="38"/>
      <c r="G54" s="38"/>
      <c r="H54" s="38"/>
      <c r="I54" s="44">
        <v>63.28</v>
      </c>
      <c r="J54" s="39">
        <f t="shared" si="20"/>
        <v>79.099999999999994</v>
      </c>
      <c r="K54" s="61">
        <f t="shared" ref="K54" si="23">C54*I54</f>
        <v>63.28</v>
      </c>
      <c r="L54" s="40">
        <f t="shared" si="22"/>
        <v>79.099999999999994</v>
      </c>
      <c r="M54" s="38" t="s">
        <v>9</v>
      </c>
    </row>
    <row r="55" spans="1:15" s="17" customFormat="1" ht="15" customHeight="1" x14ac:dyDescent="0.2">
      <c r="A55" s="42">
        <v>43</v>
      </c>
      <c r="B55" s="38" t="s">
        <v>76</v>
      </c>
      <c r="C55" s="64">
        <v>3</v>
      </c>
      <c r="D55" s="64" t="s">
        <v>1</v>
      </c>
      <c r="E55" s="43">
        <v>39452</v>
      </c>
      <c r="F55" s="16"/>
      <c r="G55" s="16"/>
      <c r="H55" s="16"/>
      <c r="I55" s="44">
        <v>172.37</v>
      </c>
      <c r="J55" s="39">
        <f t="shared" si="20"/>
        <v>215.46250000000001</v>
      </c>
      <c r="K55" s="61">
        <f t="shared" si="19"/>
        <v>517.11</v>
      </c>
      <c r="L55" s="40">
        <f t="shared" si="22"/>
        <v>646.38750000000005</v>
      </c>
      <c r="M55" s="38" t="s">
        <v>9</v>
      </c>
    </row>
    <row r="56" spans="1:15" s="17" customFormat="1" ht="15" customHeight="1" x14ac:dyDescent="0.2">
      <c r="A56" s="42">
        <v>44</v>
      </c>
      <c r="B56" s="38" t="s">
        <v>77</v>
      </c>
      <c r="C56" s="64">
        <v>6</v>
      </c>
      <c r="D56" s="64" t="s">
        <v>1</v>
      </c>
      <c r="E56" s="62">
        <v>39462</v>
      </c>
      <c r="F56" s="16"/>
      <c r="G56" s="16"/>
      <c r="H56" s="16"/>
      <c r="I56" s="44">
        <v>221.65</v>
      </c>
      <c r="J56" s="39">
        <f t="shared" si="20"/>
        <v>277.0625</v>
      </c>
      <c r="K56" s="61">
        <f t="shared" ref="K56" si="24">C56*I56</f>
        <v>1329.9</v>
      </c>
      <c r="L56" s="40">
        <f t="shared" si="22"/>
        <v>1662.375</v>
      </c>
      <c r="M56" s="38" t="s">
        <v>9</v>
      </c>
    </row>
    <row r="57" spans="1:15" s="17" customFormat="1" ht="15" customHeight="1" x14ac:dyDescent="0.2">
      <c r="A57" s="42">
        <v>45</v>
      </c>
      <c r="B57" s="38" t="s">
        <v>78</v>
      </c>
      <c r="C57" s="64">
        <v>2</v>
      </c>
      <c r="D57" s="64" t="s">
        <v>1</v>
      </c>
      <c r="E57" s="16"/>
      <c r="F57" s="44">
        <v>154.51</v>
      </c>
      <c r="G57" s="16"/>
      <c r="H57" s="38"/>
      <c r="I57" s="44">
        <f>AVERAGE(F57:H57)</f>
        <v>154.51</v>
      </c>
      <c r="J57" s="39">
        <f t="shared" si="20"/>
        <v>193.13749999999999</v>
      </c>
      <c r="K57" s="61">
        <f t="shared" si="19"/>
        <v>309.02</v>
      </c>
      <c r="L57" s="40">
        <f t="shared" si="22"/>
        <v>386.27499999999998</v>
      </c>
      <c r="M57" s="38" t="s">
        <v>9</v>
      </c>
    </row>
    <row r="58" spans="1:15" s="17" customFormat="1" ht="15" customHeight="1" x14ac:dyDescent="0.2">
      <c r="A58" s="42">
        <v>46</v>
      </c>
      <c r="B58" s="38" t="s">
        <v>27</v>
      </c>
      <c r="C58" s="64">
        <v>2</v>
      </c>
      <c r="D58" s="62" t="s">
        <v>3</v>
      </c>
      <c r="E58" s="21"/>
      <c r="F58" s="44">
        <v>27.83</v>
      </c>
      <c r="G58" s="44">
        <v>14</v>
      </c>
      <c r="H58" s="44">
        <v>37.92</v>
      </c>
      <c r="I58" s="44">
        <f>AVERAGE(F58:H58)</f>
        <v>26.583333333333332</v>
      </c>
      <c r="J58" s="39">
        <f t="shared" si="20"/>
        <v>33.229166666666664</v>
      </c>
      <c r="K58" s="61">
        <f t="shared" si="19"/>
        <v>53.166666666666664</v>
      </c>
      <c r="L58" s="40">
        <f t="shared" si="22"/>
        <v>66.458333333333329</v>
      </c>
      <c r="M58" s="38" t="s">
        <v>9</v>
      </c>
    </row>
    <row r="59" spans="1:15" s="17" customFormat="1" ht="15" customHeight="1" x14ac:dyDescent="0.2">
      <c r="A59" s="42">
        <v>47</v>
      </c>
      <c r="B59" s="38" t="s">
        <v>118</v>
      </c>
      <c r="C59" s="64">
        <v>40</v>
      </c>
      <c r="D59" s="64" t="s">
        <v>1</v>
      </c>
      <c r="E59" s="74">
        <v>1574</v>
      </c>
      <c r="F59" s="16"/>
      <c r="G59" s="16"/>
      <c r="H59" s="16"/>
      <c r="I59" s="44">
        <v>1.74</v>
      </c>
      <c r="J59" s="39">
        <f t="shared" si="20"/>
        <v>2.1749999999999998</v>
      </c>
      <c r="K59" s="61">
        <f t="shared" si="19"/>
        <v>69.599999999999994</v>
      </c>
      <c r="L59" s="40">
        <f t="shared" si="22"/>
        <v>87</v>
      </c>
      <c r="M59" s="38" t="s">
        <v>9</v>
      </c>
    </row>
    <row r="60" spans="1:15" s="17" customFormat="1" ht="15" customHeight="1" x14ac:dyDescent="0.2">
      <c r="A60" s="42">
        <v>48</v>
      </c>
      <c r="B60" s="38" t="s">
        <v>87</v>
      </c>
      <c r="C60" s="64">
        <v>80</v>
      </c>
      <c r="D60" s="64" t="s">
        <v>1</v>
      </c>
      <c r="E60" s="68">
        <v>1571</v>
      </c>
      <c r="F60" s="16"/>
      <c r="G60" s="16"/>
      <c r="H60" s="16"/>
      <c r="I60" s="44">
        <v>1.35</v>
      </c>
      <c r="J60" s="39">
        <f t="shared" si="20"/>
        <v>1.6875</v>
      </c>
      <c r="K60" s="61">
        <f t="shared" si="19"/>
        <v>108</v>
      </c>
      <c r="L60" s="40">
        <f t="shared" si="22"/>
        <v>135</v>
      </c>
      <c r="M60" s="38" t="s">
        <v>9</v>
      </c>
    </row>
    <row r="61" spans="1:15" s="17" customFormat="1" ht="15" customHeight="1" x14ac:dyDescent="0.2">
      <c r="A61" s="42">
        <v>49</v>
      </c>
      <c r="B61" s="38" t="s">
        <v>117</v>
      </c>
      <c r="C61" s="64">
        <v>40</v>
      </c>
      <c r="D61" s="64" t="s">
        <v>1</v>
      </c>
      <c r="E61" s="74">
        <v>1570</v>
      </c>
      <c r="F61" s="16"/>
      <c r="G61" s="16"/>
      <c r="H61" s="16"/>
      <c r="I61" s="44">
        <v>1.04</v>
      </c>
      <c r="J61" s="39">
        <f t="shared" si="20"/>
        <v>1.3</v>
      </c>
      <c r="K61" s="61">
        <f t="shared" ref="K61:K63" si="25">C61*I61</f>
        <v>41.6</v>
      </c>
      <c r="L61" s="40">
        <f t="shared" si="22"/>
        <v>52</v>
      </c>
      <c r="M61" s="38" t="s">
        <v>9</v>
      </c>
    </row>
    <row r="62" spans="1:15" s="17" customFormat="1" ht="15" customHeight="1" x14ac:dyDescent="0.2">
      <c r="A62" s="42">
        <v>50</v>
      </c>
      <c r="B62" s="38" t="s">
        <v>98</v>
      </c>
      <c r="C62" s="70">
        <v>120</v>
      </c>
      <c r="D62" s="64" t="s">
        <v>1</v>
      </c>
      <c r="E62" s="60"/>
      <c r="F62" s="44">
        <v>1.72</v>
      </c>
      <c r="G62" s="16"/>
      <c r="H62" s="16"/>
      <c r="I62" s="44">
        <f>AVERAGE(F62:H62)</f>
        <v>1.72</v>
      </c>
      <c r="J62" s="39">
        <f t="shared" si="20"/>
        <v>2.15</v>
      </c>
      <c r="K62" s="61">
        <f t="shared" si="25"/>
        <v>206.4</v>
      </c>
      <c r="L62" s="40">
        <f t="shared" si="22"/>
        <v>258</v>
      </c>
      <c r="M62" s="38" t="s">
        <v>9</v>
      </c>
    </row>
    <row r="63" spans="1:15" s="17" customFormat="1" ht="15" customHeight="1" x14ac:dyDescent="0.2">
      <c r="A63" s="42">
        <v>51</v>
      </c>
      <c r="B63" s="38" t="s">
        <v>97</v>
      </c>
      <c r="C63" s="70">
        <v>40</v>
      </c>
      <c r="D63" s="64" t="s">
        <v>1</v>
      </c>
      <c r="E63" s="60"/>
      <c r="F63" s="44">
        <v>1.58</v>
      </c>
      <c r="G63" s="16"/>
      <c r="H63" s="16"/>
      <c r="I63" s="44">
        <f>AVERAGE(F63:H63)</f>
        <v>1.58</v>
      </c>
      <c r="J63" s="39">
        <f t="shared" si="20"/>
        <v>1.9750000000000001</v>
      </c>
      <c r="K63" s="61">
        <f t="shared" si="25"/>
        <v>63.2</v>
      </c>
      <c r="L63" s="40">
        <f t="shared" si="22"/>
        <v>79</v>
      </c>
      <c r="M63" s="38" t="s">
        <v>9</v>
      </c>
    </row>
    <row r="64" spans="1:15" s="17" customFormat="1" ht="15" customHeight="1" x14ac:dyDescent="0.2">
      <c r="A64" s="42">
        <v>52</v>
      </c>
      <c r="B64" s="38" t="s">
        <v>37</v>
      </c>
      <c r="C64" s="64">
        <v>10</v>
      </c>
      <c r="D64" s="64" t="s">
        <v>1</v>
      </c>
      <c r="E64" s="16"/>
      <c r="F64" s="44">
        <v>127.89</v>
      </c>
      <c r="G64" s="16"/>
      <c r="H64" s="16"/>
      <c r="I64" s="44">
        <f>AVERAGE(F64:H64)</f>
        <v>127.89</v>
      </c>
      <c r="J64" s="39">
        <f t="shared" si="20"/>
        <v>159.86250000000001</v>
      </c>
      <c r="K64" s="61">
        <f t="shared" si="19"/>
        <v>1278.9000000000001</v>
      </c>
      <c r="L64" s="40">
        <f t="shared" si="22"/>
        <v>1598.625</v>
      </c>
      <c r="M64" s="38" t="s">
        <v>9</v>
      </c>
    </row>
    <row r="65" spans="1:15" s="17" customFormat="1" ht="15" customHeight="1" x14ac:dyDescent="0.2">
      <c r="A65" s="42">
        <v>53</v>
      </c>
      <c r="B65" s="38" t="s">
        <v>79</v>
      </c>
      <c r="C65" s="64">
        <v>2</v>
      </c>
      <c r="D65" s="64" t="s">
        <v>1</v>
      </c>
      <c r="E65" s="63">
        <v>43603</v>
      </c>
      <c r="F65" s="16"/>
      <c r="G65" s="16"/>
      <c r="H65" s="16"/>
      <c r="I65" s="44">
        <v>47.47</v>
      </c>
      <c r="J65" s="39">
        <f t="shared" si="20"/>
        <v>59.337499999999999</v>
      </c>
      <c r="K65" s="61">
        <f t="shared" si="19"/>
        <v>94.94</v>
      </c>
      <c r="L65" s="40">
        <f t="shared" si="22"/>
        <v>118.675</v>
      </c>
      <c r="M65" s="38" t="s">
        <v>9</v>
      </c>
    </row>
    <row r="66" spans="1:15" s="17" customFormat="1" ht="16.5" customHeight="1" x14ac:dyDescent="0.2">
      <c r="A66" s="42">
        <v>54</v>
      </c>
      <c r="B66" s="38" t="s">
        <v>116</v>
      </c>
      <c r="C66" s="64">
        <v>6</v>
      </c>
      <c r="D66" s="64" t="s">
        <v>1</v>
      </c>
      <c r="E66" s="74">
        <v>39471</v>
      </c>
      <c r="F66" s="16"/>
      <c r="G66" s="16"/>
      <c r="H66" s="16"/>
      <c r="I66" s="44">
        <v>103.73</v>
      </c>
      <c r="J66" s="39">
        <f t="shared" si="20"/>
        <v>129.66249999999999</v>
      </c>
      <c r="K66" s="61">
        <f t="shared" ref="K66" si="26">C66*I66</f>
        <v>622.38</v>
      </c>
      <c r="L66" s="40">
        <f t="shared" si="22"/>
        <v>777.97500000000002</v>
      </c>
      <c r="M66" s="38" t="s">
        <v>9</v>
      </c>
    </row>
    <row r="67" spans="1:15" s="17" customFormat="1" ht="16.5" customHeight="1" x14ac:dyDescent="0.2">
      <c r="A67" s="42">
        <v>55</v>
      </c>
      <c r="B67" s="80" t="s">
        <v>100</v>
      </c>
      <c r="C67" s="64">
        <v>1</v>
      </c>
      <c r="D67" s="64" t="s">
        <v>1</v>
      </c>
      <c r="E67" s="43"/>
      <c r="F67" s="44">
        <v>999</v>
      </c>
      <c r="G67" s="44">
        <v>758.93</v>
      </c>
      <c r="H67" s="16"/>
      <c r="I67" s="44">
        <f>AVERAGE(F67:H67)</f>
        <v>878.96499999999992</v>
      </c>
      <c r="J67" s="39">
        <f t="shared" si="20"/>
        <v>1098.70625</v>
      </c>
      <c r="K67" s="61">
        <f t="shared" si="19"/>
        <v>878.96499999999992</v>
      </c>
      <c r="L67" s="40">
        <f t="shared" si="22"/>
        <v>1098.70625</v>
      </c>
      <c r="M67" s="38" t="s">
        <v>9</v>
      </c>
    </row>
    <row r="68" spans="1:15" s="17" customFormat="1" ht="16.5" customHeight="1" x14ac:dyDescent="0.2">
      <c r="A68" s="42">
        <v>56</v>
      </c>
      <c r="B68" s="80" t="s">
        <v>134</v>
      </c>
      <c r="C68" s="64">
        <v>1</v>
      </c>
      <c r="D68" s="64" t="s">
        <v>1</v>
      </c>
      <c r="E68" s="43"/>
      <c r="F68" s="44">
        <v>248.02</v>
      </c>
      <c r="G68" s="16"/>
      <c r="H68" s="16"/>
      <c r="I68" s="44">
        <f>AVERAGE(F68:H68)</f>
        <v>248.02</v>
      </c>
      <c r="J68" s="39">
        <f t="shared" si="20"/>
        <v>310.02500000000003</v>
      </c>
      <c r="K68" s="61">
        <f t="shared" ref="K68" si="27">C68*I68</f>
        <v>248.02</v>
      </c>
      <c r="L68" s="40">
        <f t="shared" si="22"/>
        <v>310.02500000000003</v>
      </c>
      <c r="M68" s="38" t="s">
        <v>9</v>
      </c>
    </row>
    <row r="69" spans="1:15" s="17" customFormat="1" ht="16.5" customHeight="1" x14ac:dyDescent="0.2">
      <c r="A69" s="42">
        <v>57</v>
      </c>
      <c r="B69" s="80" t="s">
        <v>101</v>
      </c>
      <c r="C69" s="64">
        <v>5</v>
      </c>
      <c r="D69" s="64" t="s">
        <v>1</v>
      </c>
      <c r="E69" s="43"/>
      <c r="F69" s="44">
        <v>290.7</v>
      </c>
      <c r="G69" s="44">
        <v>133.61000000000001</v>
      </c>
      <c r="H69" s="16"/>
      <c r="I69" s="44">
        <f>AVERAGE(F69:H69)</f>
        <v>212.155</v>
      </c>
      <c r="J69" s="39">
        <f t="shared" si="20"/>
        <v>265.19375000000002</v>
      </c>
      <c r="K69" s="61">
        <f t="shared" si="19"/>
        <v>1060.7750000000001</v>
      </c>
      <c r="L69" s="40">
        <f t="shared" si="22"/>
        <v>1325.96875</v>
      </c>
      <c r="M69" s="38" t="s">
        <v>9</v>
      </c>
    </row>
    <row r="70" spans="1:15" ht="19.5" customHeight="1" x14ac:dyDescent="0.2">
      <c r="A70" s="42">
        <v>58</v>
      </c>
      <c r="B70" s="49" t="s">
        <v>28</v>
      </c>
      <c r="C70" s="70">
        <v>32</v>
      </c>
      <c r="D70" s="64" t="s">
        <v>4</v>
      </c>
      <c r="E70" s="36">
        <v>247</v>
      </c>
      <c r="F70" s="19"/>
      <c r="G70" s="19"/>
      <c r="H70" s="19"/>
      <c r="I70" s="48">
        <v>12.5</v>
      </c>
      <c r="J70" s="39">
        <f t="shared" si="20"/>
        <v>15.625</v>
      </c>
      <c r="K70" s="61">
        <f t="shared" si="19"/>
        <v>400</v>
      </c>
      <c r="L70" s="40">
        <f t="shared" si="22"/>
        <v>500</v>
      </c>
      <c r="M70" s="46" t="s">
        <v>18</v>
      </c>
    </row>
    <row r="71" spans="1:15" ht="16.5" customHeight="1" x14ac:dyDescent="0.2">
      <c r="A71" s="42">
        <v>59</v>
      </c>
      <c r="B71" s="49" t="s">
        <v>29</v>
      </c>
      <c r="C71" s="70">
        <v>32</v>
      </c>
      <c r="D71" s="64" t="s">
        <v>4</v>
      </c>
      <c r="E71" s="36">
        <v>2436</v>
      </c>
      <c r="F71" s="19"/>
      <c r="G71" s="19"/>
      <c r="H71" s="19"/>
      <c r="I71" s="48">
        <v>17.78</v>
      </c>
      <c r="J71" s="39">
        <f t="shared" si="20"/>
        <v>22.225000000000001</v>
      </c>
      <c r="K71" s="61">
        <f t="shared" si="19"/>
        <v>568.96</v>
      </c>
      <c r="L71" s="40">
        <f t="shared" si="22"/>
        <v>711.2</v>
      </c>
      <c r="M71" s="46" t="s">
        <v>18</v>
      </c>
    </row>
    <row r="72" spans="1:15" x14ac:dyDescent="0.2">
      <c r="A72" s="85" t="s">
        <v>23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7"/>
    </row>
    <row r="73" spans="1:15" s="17" customFormat="1" x14ac:dyDescent="0.2">
      <c r="A73" s="42">
        <v>60</v>
      </c>
      <c r="B73" s="38" t="s">
        <v>38</v>
      </c>
      <c r="C73" s="64">
        <v>2650</v>
      </c>
      <c r="D73" s="64" t="s">
        <v>3</v>
      </c>
      <c r="E73" s="43">
        <v>1021</v>
      </c>
      <c r="F73" s="16"/>
      <c r="G73" s="16"/>
      <c r="H73" s="16"/>
      <c r="I73" s="44">
        <v>4.8</v>
      </c>
      <c r="J73" s="39">
        <f>1.25*I73</f>
        <v>6</v>
      </c>
      <c r="K73" s="61">
        <f t="shared" ref="K73:K95" si="28">C73*I73</f>
        <v>12720</v>
      </c>
      <c r="L73" s="40">
        <f>1.25*K73</f>
        <v>15900</v>
      </c>
      <c r="M73" s="38" t="s">
        <v>9</v>
      </c>
      <c r="O73" s="18"/>
    </row>
    <row r="74" spans="1:15" s="17" customFormat="1" x14ac:dyDescent="0.2">
      <c r="A74" s="42">
        <v>61</v>
      </c>
      <c r="B74" s="38" t="s">
        <v>39</v>
      </c>
      <c r="C74" s="64">
        <v>900</v>
      </c>
      <c r="D74" s="64" t="s">
        <v>3</v>
      </c>
      <c r="E74" s="43">
        <v>1021</v>
      </c>
      <c r="F74" s="16"/>
      <c r="G74" s="16"/>
      <c r="H74" s="16"/>
      <c r="I74" s="44">
        <v>4.8</v>
      </c>
      <c r="J74" s="39">
        <f t="shared" ref="J74:J95" si="29">1.25*I74</f>
        <v>6</v>
      </c>
      <c r="K74" s="61">
        <f t="shared" si="28"/>
        <v>4320</v>
      </c>
      <c r="L74" s="40">
        <f t="shared" ref="L74:L95" si="30">1.25*K74</f>
        <v>5400</v>
      </c>
      <c r="M74" s="38" t="s">
        <v>9</v>
      </c>
    </row>
    <row r="75" spans="1:15" s="17" customFormat="1" x14ac:dyDescent="0.2">
      <c r="A75" s="42">
        <v>62</v>
      </c>
      <c r="B75" s="38" t="s">
        <v>43</v>
      </c>
      <c r="C75" s="64">
        <v>100</v>
      </c>
      <c r="D75" s="64" t="s">
        <v>3</v>
      </c>
      <c r="E75" s="43">
        <v>1022</v>
      </c>
      <c r="F75" s="16"/>
      <c r="G75" s="16"/>
      <c r="H75" s="16"/>
      <c r="I75" s="44">
        <v>3.35</v>
      </c>
      <c r="J75" s="39">
        <f t="shared" si="29"/>
        <v>4.1875</v>
      </c>
      <c r="K75" s="61">
        <f t="shared" si="28"/>
        <v>335</v>
      </c>
      <c r="L75" s="40">
        <f t="shared" si="30"/>
        <v>418.75</v>
      </c>
      <c r="M75" s="38" t="s">
        <v>9</v>
      </c>
    </row>
    <row r="76" spans="1:15" s="17" customFormat="1" x14ac:dyDescent="0.2">
      <c r="A76" s="42">
        <v>63</v>
      </c>
      <c r="B76" s="38" t="s">
        <v>44</v>
      </c>
      <c r="C76" s="64">
        <v>100</v>
      </c>
      <c r="D76" s="64" t="s">
        <v>3</v>
      </c>
      <c r="E76" s="43">
        <v>1022</v>
      </c>
      <c r="F76" s="16"/>
      <c r="G76" s="16"/>
      <c r="H76" s="16"/>
      <c r="I76" s="44">
        <v>3.35</v>
      </c>
      <c r="J76" s="39">
        <f t="shared" si="29"/>
        <v>4.1875</v>
      </c>
      <c r="K76" s="61">
        <f t="shared" si="28"/>
        <v>335</v>
      </c>
      <c r="L76" s="40">
        <f t="shared" si="30"/>
        <v>418.75</v>
      </c>
      <c r="M76" s="38" t="s">
        <v>9</v>
      </c>
    </row>
    <row r="77" spans="1:15" s="17" customFormat="1" x14ac:dyDescent="0.2">
      <c r="A77" s="42">
        <v>64</v>
      </c>
      <c r="B77" s="38" t="s">
        <v>45</v>
      </c>
      <c r="C77" s="64">
        <v>20</v>
      </c>
      <c r="D77" s="64" t="s">
        <v>3</v>
      </c>
      <c r="E77" s="43">
        <v>1022</v>
      </c>
      <c r="F77" s="16"/>
      <c r="G77" s="16"/>
      <c r="H77" s="16"/>
      <c r="I77" s="44">
        <v>3.35</v>
      </c>
      <c r="J77" s="39">
        <f t="shared" si="29"/>
        <v>4.1875</v>
      </c>
      <c r="K77" s="61">
        <f t="shared" si="28"/>
        <v>67</v>
      </c>
      <c r="L77" s="40">
        <f t="shared" si="30"/>
        <v>83.75</v>
      </c>
      <c r="M77" s="38" t="s">
        <v>9</v>
      </c>
    </row>
    <row r="78" spans="1:15" s="17" customFormat="1" x14ac:dyDescent="0.2">
      <c r="A78" s="42">
        <v>65</v>
      </c>
      <c r="B78" s="38" t="s">
        <v>46</v>
      </c>
      <c r="C78" s="64">
        <v>100</v>
      </c>
      <c r="D78" s="64" t="s">
        <v>3</v>
      </c>
      <c r="E78" s="43">
        <v>1022</v>
      </c>
      <c r="F78" s="16"/>
      <c r="G78" s="16"/>
      <c r="H78" s="16"/>
      <c r="I78" s="44">
        <v>3.35</v>
      </c>
      <c r="J78" s="39">
        <f t="shared" si="29"/>
        <v>4.1875</v>
      </c>
      <c r="K78" s="61">
        <f t="shared" si="28"/>
        <v>335</v>
      </c>
      <c r="L78" s="40">
        <f t="shared" si="30"/>
        <v>418.75</v>
      </c>
      <c r="M78" s="38" t="s">
        <v>9</v>
      </c>
    </row>
    <row r="79" spans="1:15" s="17" customFormat="1" x14ac:dyDescent="0.2">
      <c r="A79" s="42">
        <v>66</v>
      </c>
      <c r="B79" s="38" t="s">
        <v>82</v>
      </c>
      <c r="C79" s="64">
        <v>800</v>
      </c>
      <c r="D79" s="64" t="s">
        <v>3</v>
      </c>
      <c r="E79" s="60">
        <v>1020</v>
      </c>
      <c r="F79" s="16"/>
      <c r="G79" s="16"/>
      <c r="H79" s="16"/>
      <c r="I79" s="44">
        <v>10.51</v>
      </c>
      <c r="J79" s="39">
        <f t="shared" si="29"/>
        <v>13.137499999999999</v>
      </c>
      <c r="K79" s="61">
        <f t="shared" ref="K79:K80" si="31">C79*I79</f>
        <v>8408</v>
      </c>
      <c r="L79" s="40">
        <f t="shared" si="30"/>
        <v>10510</v>
      </c>
      <c r="M79" s="38" t="s">
        <v>9</v>
      </c>
    </row>
    <row r="80" spans="1:15" s="17" customFormat="1" x14ac:dyDescent="0.2">
      <c r="A80" s="42">
        <v>67</v>
      </c>
      <c r="B80" s="38" t="s">
        <v>81</v>
      </c>
      <c r="C80" s="64">
        <v>750</v>
      </c>
      <c r="D80" s="64" t="s">
        <v>3</v>
      </c>
      <c r="E80" s="60">
        <v>1020</v>
      </c>
      <c r="F80" s="16"/>
      <c r="G80" s="16"/>
      <c r="H80" s="16"/>
      <c r="I80" s="44">
        <v>10.51</v>
      </c>
      <c r="J80" s="39">
        <f t="shared" si="29"/>
        <v>13.137499999999999</v>
      </c>
      <c r="K80" s="61">
        <f t="shared" si="31"/>
        <v>7882.5</v>
      </c>
      <c r="L80" s="40">
        <f t="shared" si="30"/>
        <v>9853.125</v>
      </c>
      <c r="M80" s="38" t="s">
        <v>9</v>
      </c>
    </row>
    <row r="81" spans="1:13" s="17" customFormat="1" x14ac:dyDescent="0.2">
      <c r="A81" s="42">
        <v>68</v>
      </c>
      <c r="B81" s="38" t="s">
        <v>135</v>
      </c>
      <c r="C81" s="64">
        <v>100</v>
      </c>
      <c r="D81" s="64" t="s">
        <v>3</v>
      </c>
      <c r="E81" s="60">
        <v>1020</v>
      </c>
      <c r="F81" s="16"/>
      <c r="G81" s="16"/>
      <c r="H81" s="16"/>
      <c r="I81" s="44">
        <v>10.51</v>
      </c>
      <c r="J81" s="39">
        <f t="shared" ref="J81" si="32">1.25*I81</f>
        <v>13.137499999999999</v>
      </c>
      <c r="K81" s="61">
        <f t="shared" ref="K81" si="33">C81*I81</f>
        <v>1051</v>
      </c>
      <c r="L81" s="40">
        <f t="shared" ref="L81" si="34">1.25*K81</f>
        <v>1313.75</v>
      </c>
      <c r="M81" s="38" t="s">
        <v>9</v>
      </c>
    </row>
    <row r="82" spans="1:13" s="17" customFormat="1" x14ac:dyDescent="0.2">
      <c r="A82" s="42">
        <v>69</v>
      </c>
      <c r="B82" s="38" t="s">
        <v>83</v>
      </c>
      <c r="C82" s="64">
        <v>30</v>
      </c>
      <c r="D82" s="64" t="s">
        <v>3</v>
      </c>
      <c r="E82" s="60">
        <v>1020</v>
      </c>
      <c r="F82" s="16"/>
      <c r="G82" s="16"/>
      <c r="H82" s="16"/>
      <c r="I82" s="44">
        <v>10.51</v>
      </c>
      <c r="J82" s="39">
        <f t="shared" si="29"/>
        <v>13.137499999999999</v>
      </c>
      <c r="K82" s="61">
        <f t="shared" ref="K82" si="35">C82*I82</f>
        <v>315.3</v>
      </c>
      <c r="L82" s="40">
        <f t="shared" si="30"/>
        <v>394.125</v>
      </c>
      <c r="M82" s="38" t="s">
        <v>9</v>
      </c>
    </row>
    <row r="83" spans="1:13" s="17" customFormat="1" x14ac:dyDescent="0.2">
      <c r="A83" s="42">
        <v>70</v>
      </c>
      <c r="B83" s="38" t="s">
        <v>117</v>
      </c>
      <c r="C83" s="70">
        <v>15</v>
      </c>
      <c r="D83" s="64" t="s">
        <v>1</v>
      </c>
      <c r="E83" s="74">
        <v>1570</v>
      </c>
      <c r="F83" s="16"/>
      <c r="G83" s="16"/>
      <c r="H83" s="16"/>
      <c r="I83" s="44">
        <v>1.04</v>
      </c>
      <c r="J83" s="39">
        <f t="shared" si="29"/>
        <v>1.3</v>
      </c>
      <c r="K83" s="61">
        <f t="shared" ref="K83" si="36">C83*I83</f>
        <v>15.600000000000001</v>
      </c>
      <c r="L83" s="40">
        <f t="shared" si="30"/>
        <v>19.5</v>
      </c>
      <c r="M83" s="38" t="s">
        <v>9</v>
      </c>
    </row>
    <row r="84" spans="1:13" s="17" customFormat="1" x14ac:dyDescent="0.2">
      <c r="A84" s="42">
        <v>71</v>
      </c>
      <c r="B84" s="38" t="s">
        <v>87</v>
      </c>
      <c r="C84" s="70">
        <v>48</v>
      </c>
      <c r="D84" s="64" t="s">
        <v>1</v>
      </c>
      <c r="E84" s="60">
        <v>1571</v>
      </c>
      <c r="F84" s="16"/>
      <c r="G84" s="16"/>
      <c r="H84" s="16"/>
      <c r="I84" s="44">
        <v>1.35</v>
      </c>
      <c r="J84" s="39">
        <f t="shared" si="29"/>
        <v>1.6875</v>
      </c>
      <c r="K84" s="61">
        <f t="shared" ref="K84:K85" si="37">C84*I84</f>
        <v>64.800000000000011</v>
      </c>
      <c r="L84" s="40">
        <f t="shared" si="30"/>
        <v>81.000000000000014</v>
      </c>
      <c r="M84" s="38" t="s">
        <v>9</v>
      </c>
    </row>
    <row r="85" spans="1:13" s="17" customFormat="1" x14ac:dyDescent="0.2">
      <c r="A85" s="42">
        <v>72</v>
      </c>
      <c r="B85" s="38" t="s">
        <v>118</v>
      </c>
      <c r="C85" s="70">
        <v>45</v>
      </c>
      <c r="D85" s="64" t="s">
        <v>1</v>
      </c>
      <c r="E85" s="74">
        <v>1574</v>
      </c>
      <c r="F85" s="16"/>
      <c r="G85" s="16"/>
      <c r="H85" s="16"/>
      <c r="I85" s="44">
        <v>1.74</v>
      </c>
      <c r="J85" s="39">
        <f t="shared" si="29"/>
        <v>2.1749999999999998</v>
      </c>
      <c r="K85" s="61">
        <f t="shared" si="37"/>
        <v>78.3</v>
      </c>
      <c r="L85" s="40">
        <f t="shared" si="30"/>
        <v>97.875</v>
      </c>
      <c r="M85" s="38" t="s">
        <v>9</v>
      </c>
    </row>
    <row r="86" spans="1:13" s="17" customFormat="1" x14ac:dyDescent="0.2">
      <c r="A86" s="42">
        <v>73</v>
      </c>
      <c r="B86" s="49" t="s">
        <v>41</v>
      </c>
      <c r="C86" s="70">
        <v>450</v>
      </c>
      <c r="D86" s="64" t="s">
        <v>3</v>
      </c>
      <c r="E86" s="43">
        <v>867</v>
      </c>
      <c r="F86" s="38"/>
      <c r="G86" s="38"/>
      <c r="H86" s="38"/>
      <c r="I86" s="50">
        <v>49</v>
      </c>
      <c r="J86" s="39">
        <f t="shared" si="29"/>
        <v>61.25</v>
      </c>
      <c r="K86" s="61">
        <f t="shared" ref="K86:K93" si="38">C86*I86</f>
        <v>22050</v>
      </c>
      <c r="L86" s="40">
        <f t="shared" si="30"/>
        <v>27562.5</v>
      </c>
      <c r="M86" s="49" t="s">
        <v>9</v>
      </c>
    </row>
    <row r="87" spans="1:13" s="17" customFormat="1" x14ac:dyDescent="0.2">
      <c r="A87" s="42">
        <v>74</v>
      </c>
      <c r="B87" s="49" t="s">
        <v>84</v>
      </c>
      <c r="C87" s="70">
        <v>165</v>
      </c>
      <c r="D87" s="64" t="s">
        <v>3</v>
      </c>
      <c r="E87" s="59">
        <v>863</v>
      </c>
      <c r="F87" s="38"/>
      <c r="G87" s="38"/>
      <c r="H87" s="38"/>
      <c r="I87" s="50">
        <v>35.18</v>
      </c>
      <c r="J87" s="39">
        <f t="shared" si="29"/>
        <v>43.975000000000001</v>
      </c>
      <c r="K87" s="61">
        <f t="shared" si="38"/>
        <v>5804.7</v>
      </c>
      <c r="L87" s="40">
        <f t="shared" si="30"/>
        <v>7255.875</v>
      </c>
      <c r="M87" s="49" t="s">
        <v>9</v>
      </c>
    </row>
    <row r="88" spans="1:13" s="17" customFormat="1" x14ac:dyDescent="0.2">
      <c r="A88" s="42">
        <v>75</v>
      </c>
      <c r="B88" s="49" t="s">
        <v>24</v>
      </c>
      <c r="C88" s="70">
        <v>18</v>
      </c>
      <c r="D88" s="64" t="s">
        <v>1</v>
      </c>
      <c r="E88" s="16"/>
      <c r="F88" s="44">
        <v>56.66</v>
      </c>
      <c r="G88" s="44">
        <v>69</v>
      </c>
      <c r="H88" s="44">
        <v>55.75</v>
      </c>
      <c r="I88" s="50">
        <f>AVERAGE(F88:H88)</f>
        <v>60.47</v>
      </c>
      <c r="J88" s="39">
        <f t="shared" si="29"/>
        <v>75.587500000000006</v>
      </c>
      <c r="K88" s="40">
        <f t="shared" si="38"/>
        <v>1088.46</v>
      </c>
      <c r="L88" s="40">
        <f t="shared" si="30"/>
        <v>1360.575</v>
      </c>
      <c r="M88" s="38" t="s">
        <v>9</v>
      </c>
    </row>
    <row r="89" spans="1:13" s="17" customFormat="1" x14ac:dyDescent="0.2">
      <c r="A89" s="42">
        <v>76</v>
      </c>
      <c r="B89" s="49" t="s">
        <v>85</v>
      </c>
      <c r="C89" s="70">
        <v>20</v>
      </c>
      <c r="D89" s="64" t="s">
        <v>1</v>
      </c>
      <c r="E89" s="60">
        <v>425</v>
      </c>
      <c r="F89" s="38"/>
      <c r="G89" s="38"/>
      <c r="H89" s="38"/>
      <c r="I89" s="50">
        <v>7.75</v>
      </c>
      <c r="J89" s="39">
        <f t="shared" si="29"/>
        <v>9.6875</v>
      </c>
      <c r="K89" s="61">
        <f t="shared" si="38"/>
        <v>155</v>
      </c>
      <c r="L89" s="40">
        <f t="shared" si="30"/>
        <v>193.75</v>
      </c>
      <c r="M89" s="49" t="s">
        <v>9</v>
      </c>
    </row>
    <row r="90" spans="1:13" s="17" customFormat="1" x14ac:dyDescent="0.2">
      <c r="A90" s="42">
        <v>77</v>
      </c>
      <c r="B90" s="49" t="s">
        <v>86</v>
      </c>
      <c r="C90" s="70">
        <v>45</v>
      </c>
      <c r="D90" s="64" t="s">
        <v>1</v>
      </c>
      <c r="E90" s="60">
        <v>11862</v>
      </c>
      <c r="F90" s="38"/>
      <c r="G90" s="38"/>
      <c r="H90" s="38"/>
      <c r="I90" s="50">
        <v>14.84</v>
      </c>
      <c r="J90" s="39">
        <f t="shared" si="29"/>
        <v>18.55</v>
      </c>
      <c r="K90" s="61">
        <f t="shared" si="38"/>
        <v>667.8</v>
      </c>
      <c r="L90" s="40">
        <f t="shared" si="30"/>
        <v>834.75</v>
      </c>
      <c r="M90" s="49" t="s">
        <v>9</v>
      </c>
    </row>
    <row r="91" spans="1:13" s="17" customFormat="1" x14ac:dyDescent="0.2">
      <c r="A91" s="42">
        <v>78</v>
      </c>
      <c r="B91" s="49" t="s">
        <v>119</v>
      </c>
      <c r="C91" s="70">
        <v>25</v>
      </c>
      <c r="D91" s="64" t="s">
        <v>1</v>
      </c>
      <c r="E91" s="74">
        <v>11854</v>
      </c>
      <c r="F91" s="38"/>
      <c r="G91" s="38"/>
      <c r="H91" s="38"/>
      <c r="I91" s="50">
        <v>10.58</v>
      </c>
      <c r="J91" s="39">
        <f t="shared" si="29"/>
        <v>13.225</v>
      </c>
      <c r="K91" s="61">
        <f t="shared" ref="K91" si="39">C91*I91</f>
        <v>264.5</v>
      </c>
      <c r="L91" s="40">
        <f t="shared" si="30"/>
        <v>330.625</v>
      </c>
      <c r="M91" s="49" t="s">
        <v>9</v>
      </c>
    </row>
    <row r="92" spans="1:13" s="17" customFormat="1" x14ac:dyDescent="0.2">
      <c r="A92" s="42">
        <v>79</v>
      </c>
      <c r="B92" s="49" t="s">
        <v>138</v>
      </c>
      <c r="C92" s="70">
        <v>8</v>
      </c>
      <c r="D92" s="64" t="s">
        <v>1</v>
      </c>
      <c r="E92" s="59"/>
      <c r="F92" s="44">
        <v>101.25</v>
      </c>
      <c r="G92" s="38"/>
      <c r="H92" s="38"/>
      <c r="I92" s="50">
        <f>AVERAGE(F92:H92)</f>
        <v>101.25</v>
      </c>
      <c r="J92" s="39">
        <f t="shared" si="29"/>
        <v>126.5625</v>
      </c>
      <c r="K92" s="61">
        <f t="shared" si="38"/>
        <v>810</v>
      </c>
      <c r="L92" s="40">
        <f t="shared" si="30"/>
        <v>1012.5</v>
      </c>
      <c r="M92" s="49" t="s">
        <v>9</v>
      </c>
    </row>
    <row r="93" spans="1:13" s="17" customFormat="1" x14ac:dyDescent="0.2">
      <c r="A93" s="42">
        <v>80</v>
      </c>
      <c r="B93" s="49" t="s">
        <v>99</v>
      </c>
      <c r="C93" s="70">
        <v>1</v>
      </c>
      <c r="D93" s="64" t="s">
        <v>1</v>
      </c>
      <c r="E93" s="38"/>
      <c r="F93" s="44">
        <v>28.8</v>
      </c>
      <c r="G93" s="38"/>
      <c r="H93" s="38"/>
      <c r="I93" s="50">
        <f>AVERAGE(F93:H93)</f>
        <v>28.8</v>
      </c>
      <c r="J93" s="39">
        <f t="shared" si="29"/>
        <v>36</v>
      </c>
      <c r="K93" s="61">
        <f t="shared" si="38"/>
        <v>28.8</v>
      </c>
      <c r="L93" s="40">
        <f t="shared" si="30"/>
        <v>36</v>
      </c>
      <c r="M93" s="38" t="s">
        <v>9</v>
      </c>
    </row>
    <row r="94" spans="1:13" ht="15.75" customHeight="1" x14ac:dyDescent="0.2">
      <c r="A94" s="42">
        <v>81</v>
      </c>
      <c r="B94" s="49" t="s">
        <v>28</v>
      </c>
      <c r="C94" s="70">
        <v>160</v>
      </c>
      <c r="D94" s="64" t="s">
        <v>4</v>
      </c>
      <c r="E94" s="43">
        <v>247</v>
      </c>
      <c r="F94" s="47"/>
      <c r="G94" s="47"/>
      <c r="H94" s="47"/>
      <c r="I94" s="50">
        <v>12.5</v>
      </c>
      <c r="J94" s="39">
        <f t="shared" si="29"/>
        <v>15.625</v>
      </c>
      <c r="K94" s="61">
        <f t="shared" si="28"/>
        <v>2000</v>
      </c>
      <c r="L94" s="40">
        <f t="shared" si="30"/>
        <v>2500</v>
      </c>
      <c r="M94" s="49" t="s">
        <v>18</v>
      </c>
    </row>
    <row r="95" spans="1:13" ht="18" customHeight="1" x14ac:dyDescent="0.2">
      <c r="A95" s="42">
        <v>82</v>
      </c>
      <c r="B95" s="49" t="s">
        <v>29</v>
      </c>
      <c r="C95" s="70">
        <v>160</v>
      </c>
      <c r="D95" s="64" t="s">
        <v>4</v>
      </c>
      <c r="E95" s="43">
        <v>2436</v>
      </c>
      <c r="F95" s="47"/>
      <c r="G95" s="47"/>
      <c r="H95" s="47"/>
      <c r="I95" s="50">
        <v>17.78</v>
      </c>
      <c r="J95" s="39">
        <f t="shared" si="29"/>
        <v>22.225000000000001</v>
      </c>
      <c r="K95" s="61">
        <f t="shared" si="28"/>
        <v>2844.8</v>
      </c>
      <c r="L95" s="40">
        <f t="shared" si="30"/>
        <v>3556</v>
      </c>
      <c r="M95" s="49" t="s">
        <v>18</v>
      </c>
    </row>
    <row r="96" spans="1:13" ht="15" customHeight="1" x14ac:dyDescent="0.2">
      <c r="A96" s="85" t="s">
        <v>47</v>
      </c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7"/>
    </row>
    <row r="97" spans="1:13" ht="15" customHeight="1" x14ac:dyDescent="0.2">
      <c r="A97" s="42">
        <v>83</v>
      </c>
      <c r="B97" s="78" t="s">
        <v>93</v>
      </c>
      <c r="C97" s="64">
        <v>14</v>
      </c>
      <c r="D97" s="64" t="s">
        <v>1</v>
      </c>
      <c r="E97" s="38"/>
      <c r="F97" s="44">
        <v>181.78</v>
      </c>
      <c r="G97" s="38"/>
      <c r="H97" s="38"/>
      <c r="I97" s="44">
        <f>AVERAGE(F97:H97)</f>
        <v>181.78</v>
      </c>
      <c r="J97" s="39">
        <f>1.25*I97</f>
        <v>227.22499999999999</v>
      </c>
      <c r="K97" s="61">
        <f t="shared" ref="K97:K115" si="40">C97*I97</f>
        <v>2544.92</v>
      </c>
      <c r="L97" s="40">
        <f>1.25*K97</f>
        <v>3181.15</v>
      </c>
      <c r="M97" s="38" t="s">
        <v>9</v>
      </c>
    </row>
    <row r="98" spans="1:13" ht="15" customHeight="1" x14ac:dyDescent="0.2">
      <c r="A98" s="42">
        <v>84</v>
      </c>
      <c r="B98" s="78" t="s">
        <v>128</v>
      </c>
      <c r="C98" s="64">
        <v>3</v>
      </c>
      <c r="D98" s="64" t="s">
        <v>1</v>
      </c>
      <c r="E98" s="77">
        <v>14154</v>
      </c>
      <c r="F98" s="44"/>
      <c r="G98" s="38"/>
      <c r="H98" s="38"/>
      <c r="I98" s="44">
        <v>148.63999999999999</v>
      </c>
      <c r="J98" s="39">
        <f t="shared" ref="J98:J115" si="41">1.25*I98</f>
        <v>185.79999999999998</v>
      </c>
      <c r="K98" s="61">
        <f t="shared" ref="K98" si="42">C98*I98</f>
        <v>445.91999999999996</v>
      </c>
      <c r="L98" s="40">
        <f t="shared" ref="L98:L115" si="43">1.25*K98</f>
        <v>557.4</v>
      </c>
      <c r="M98" s="38" t="s">
        <v>9</v>
      </c>
    </row>
    <row r="99" spans="1:13" ht="15" customHeight="1" x14ac:dyDescent="0.2">
      <c r="A99" s="42">
        <v>85</v>
      </c>
      <c r="B99" s="55" t="s">
        <v>120</v>
      </c>
      <c r="C99" s="64">
        <v>4</v>
      </c>
      <c r="D99" s="64" t="s">
        <v>1</v>
      </c>
      <c r="E99" s="38"/>
      <c r="F99" s="44">
        <v>39.36</v>
      </c>
      <c r="G99" s="44">
        <v>31.15</v>
      </c>
      <c r="H99" s="44">
        <v>26.15</v>
      </c>
      <c r="I99" s="44">
        <f>AVERAGE(F99:H99)</f>
        <v>32.22</v>
      </c>
      <c r="J99" s="39">
        <f t="shared" si="41"/>
        <v>40.274999999999999</v>
      </c>
      <c r="K99" s="61">
        <f t="shared" ref="K99" si="44">C99*I99</f>
        <v>128.88</v>
      </c>
      <c r="L99" s="40">
        <f t="shared" si="43"/>
        <v>161.1</v>
      </c>
      <c r="M99" s="38" t="s">
        <v>9</v>
      </c>
    </row>
    <row r="100" spans="1:13" ht="15" customHeight="1" x14ac:dyDescent="0.2">
      <c r="A100" s="42">
        <v>86</v>
      </c>
      <c r="B100" s="55" t="s">
        <v>121</v>
      </c>
      <c r="C100" s="64">
        <v>2</v>
      </c>
      <c r="D100" s="64" t="s">
        <v>1</v>
      </c>
      <c r="E100" s="38"/>
      <c r="F100" s="44">
        <v>43.2</v>
      </c>
      <c r="G100" s="44">
        <v>43.3</v>
      </c>
      <c r="H100" s="38"/>
      <c r="I100" s="44">
        <f>AVERAGE(F100:H100)</f>
        <v>43.25</v>
      </c>
      <c r="J100" s="39">
        <f t="shared" si="41"/>
        <v>54.0625</v>
      </c>
      <c r="K100" s="61">
        <f t="shared" ref="K100" si="45">C100*I100</f>
        <v>86.5</v>
      </c>
      <c r="L100" s="40">
        <f t="shared" si="43"/>
        <v>108.125</v>
      </c>
      <c r="M100" s="38" t="s">
        <v>9</v>
      </c>
    </row>
    <row r="101" spans="1:13" ht="15" customHeight="1" x14ac:dyDescent="0.2">
      <c r="A101" s="42">
        <v>87</v>
      </c>
      <c r="B101" s="55" t="s">
        <v>102</v>
      </c>
      <c r="C101" s="64">
        <v>28</v>
      </c>
      <c r="D101" s="64" t="s">
        <v>1</v>
      </c>
      <c r="E101" s="38"/>
      <c r="F101" s="44">
        <v>50.98</v>
      </c>
      <c r="G101" s="44">
        <v>45.49</v>
      </c>
      <c r="H101" s="38"/>
      <c r="I101" s="50">
        <f t="shared" ref="I101:I106" si="46">AVERAGE(F101:H101)</f>
        <v>48.234999999999999</v>
      </c>
      <c r="J101" s="39">
        <f t="shared" si="41"/>
        <v>60.293750000000003</v>
      </c>
      <c r="K101" s="61">
        <f t="shared" si="40"/>
        <v>1350.58</v>
      </c>
      <c r="L101" s="40">
        <f t="shared" si="43"/>
        <v>1688.2249999999999</v>
      </c>
      <c r="M101" s="38" t="s">
        <v>9</v>
      </c>
    </row>
    <row r="102" spans="1:13" ht="15" customHeight="1" x14ac:dyDescent="0.2">
      <c r="A102" s="42">
        <v>88</v>
      </c>
      <c r="B102" s="55" t="s">
        <v>94</v>
      </c>
      <c r="C102" s="64">
        <v>12</v>
      </c>
      <c r="D102" s="64" t="s">
        <v>1</v>
      </c>
      <c r="E102" s="38"/>
      <c r="F102" s="44">
        <v>51.39</v>
      </c>
      <c r="G102" s="44">
        <v>56.85</v>
      </c>
      <c r="H102" s="38"/>
      <c r="I102" s="50">
        <f t="shared" si="46"/>
        <v>54.120000000000005</v>
      </c>
      <c r="J102" s="39">
        <f t="shared" si="41"/>
        <v>67.650000000000006</v>
      </c>
      <c r="K102" s="61">
        <f t="shared" ref="K102" si="47">C102*I102</f>
        <v>649.44000000000005</v>
      </c>
      <c r="L102" s="40">
        <f t="shared" si="43"/>
        <v>811.80000000000007</v>
      </c>
      <c r="M102" s="38" t="s">
        <v>9</v>
      </c>
    </row>
    <row r="103" spans="1:13" ht="15" customHeight="1" x14ac:dyDescent="0.2">
      <c r="A103" s="42">
        <v>89</v>
      </c>
      <c r="B103" s="55" t="s">
        <v>95</v>
      </c>
      <c r="C103" s="64">
        <v>12</v>
      </c>
      <c r="D103" s="64" t="s">
        <v>1</v>
      </c>
      <c r="E103" s="38"/>
      <c r="F103" s="44">
        <v>51.39</v>
      </c>
      <c r="G103" s="44">
        <v>57.43</v>
      </c>
      <c r="H103" s="38"/>
      <c r="I103" s="50">
        <f t="shared" si="46"/>
        <v>54.41</v>
      </c>
      <c r="J103" s="39">
        <f t="shared" si="41"/>
        <v>68.012499999999989</v>
      </c>
      <c r="K103" s="61">
        <f t="shared" ref="K103" si="48">C103*I103</f>
        <v>652.91999999999996</v>
      </c>
      <c r="L103" s="40">
        <f t="shared" si="43"/>
        <v>816.15</v>
      </c>
      <c r="M103" s="38" t="s">
        <v>9</v>
      </c>
    </row>
    <row r="104" spans="1:13" ht="15" customHeight="1" x14ac:dyDescent="0.2">
      <c r="A104" s="42">
        <v>90</v>
      </c>
      <c r="B104" s="55" t="s">
        <v>137</v>
      </c>
      <c r="C104" s="64">
        <v>14</v>
      </c>
      <c r="D104" s="64" t="s">
        <v>1</v>
      </c>
      <c r="E104" s="38"/>
      <c r="F104" s="44">
        <v>18.5</v>
      </c>
      <c r="G104" s="44">
        <v>16.48</v>
      </c>
      <c r="H104" s="38"/>
      <c r="I104" s="50">
        <f t="shared" si="46"/>
        <v>17.490000000000002</v>
      </c>
      <c r="J104" s="39">
        <f t="shared" si="41"/>
        <v>21.862500000000004</v>
      </c>
      <c r="K104" s="61">
        <f t="shared" ref="K104" si="49">C104*I104</f>
        <v>244.86</v>
      </c>
      <c r="L104" s="40">
        <f t="shared" si="43"/>
        <v>306.07500000000005</v>
      </c>
      <c r="M104" s="38" t="s">
        <v>9</v>
      </c>
    </row>
    <row r="105" spans="1:13" ht="15" customHeight="1" x14ac:dyDescent="0.2">
      <c r="A105" s="42">
        <v>91</v>
      </c>
      <c r="B105" s="55" t="s">
        <v>96</v>
      </c>
      <c r="C105" s="64">
        <v>28</v>
      </c>
      <c r="D105" s="64" t="s">
        <v>1</v>
      </c>
      <c r="E105" s="38"/>
      <c r="F105" s="44">
        <v>17.88</v>
      </c>
      <c r="G105" s="44">
        <v>21</v>
      </c>
      <c r="H105" s="38"/>
      <c r="I105" s="50">
        <f t="shared" si="46"/>
        <v>19.439999999999998</v>
      </c>
      <c r="J105" s="39">
        <f t="shared" si="41"/>
        <v>24.299999999999997</v>
      </c>
      <c r="K105" s="61">
        <f t="shared" ref="K105" si="50">C105*I105</f>
        <v>544.31999999999994</v>
      </c>
      <c r="L105" s="40">
        <f t="shared" si="43"/>
        <v>680.39999999999986</v>
      </c>
      <c r="M105" s="38" t="s">
        <v>9</v>
      </c>
    </row>
    <row r="106" spans="1:13" s="17" customFormat="1" x14ac:dyDescent="0.2">
      <c r="A106" s="42">
        <v>92</v>
      </c>
      <c r="B106" s="78" t="s">
        <v>88</v>
      </c>
      <c r="C106" s="64">
        <v>10</v>
      </c>
      <c r="D106" s="64" t="s">
        <v>1</v>
      </c>
      <c r="E106" s="16"/>
      <c r="F106" s="44">
        <v>280</v>
      </c>
      <c r="G106" s="44">
        <v>499</v>
      </c>
      <c r="H106" s="16"/>
      <c r="I106" s="50">
        <f t="shared" si="46"/>
        <v>389.5</v>
      </c>
      <c r="J106" s="39">
        <f t="shared" si="41"/>
        <v>486.875</v>
      </c>
      <c r="K106" s="61">
        <f t="shared" si="40"/>
        <v>3895</v>
      </c>
      <c r="L106" s="40">
        <f t="shared" si="43"/>
        <v>4868.75</v>
      </c>
      <c r="M106" s="38" t="s">
        <v>9</v>
      </c>
    </row>
    <row r="107" spans="1:13" s="17" customFormat="1" x14ac:dyDescent="0.2">
      <c r="A107" s="42">
        <v>93</v>
      </c>
      <c r="B107" s="55" t="s">
        <v>122</v>
      </c>
      <c r="C107" s="69">
        <v>16</v>
      </c>
      <c r="D107" s="64" t="s">
        <v>1</v>
      </c>
      <c r="E107" s="75">
        <v>442</v>
      </c>
      <c r="F107" s="44"/>
      <c r="G107" s="45"/>
      <c r="H107" s="45"/>
      <c r="I107" s="50">
        <v>4.4000000000000004</v>
      </c>
      <c r="J107" s="39">
        <f t="shared" si="41"/>
        <v>5.5</v>
      </c>
      <c r="K107" s="40">
        <f t="shared" si="40"/>
        <v>70.400000000000006</v>
      </c>
      <c r="L107" s="40">
        <f t="shared" si="43"/>
        <v>88</v>
      </c>
      <c r="M107" s="38" t="s">
        <v>9</v>
      </c>
    </row>
    <row r="108" spans="1:13" s="17" customFormat="1" x14ac:dyDescent="0.2">
      <c r="A108" s="42">
        <v>94</v>
      </c>
      <c r="B108" s="78" t="s">
        <v>89</v>
      </c>
      <c r="C108" s="64">
        <v>80</v>
      </c>
      <c r="D108" s="64" t="s">
        <v>1</v>
      </c>
      <c r="E108" s="38"/>
      <c r="F108" s="44">
        <v>4.99</v>
      </c>
      <c r="G108" s="38"/>
      <c r="H108" s="38"/>
      <c r="I108" s="50">
        <f>AVERAGE(F108:H108)</f>
        <v>4.99</v>
      </c>
      <c r="J108" s="39">
        <f t="shared" si="41"/>
        <v>6.2375000000000007</v>
      </c>
      <c r="K108" s="61">
        <f t="shared" si="40"/>
        <v>399.20000000000005</v>
      </c>
      <c r="L108" s="40">
        <f t="shared" si="43"/>
        <v>499.00000000000006</v>
      </c>
      <c r="M108" s="38" t="s">
        <v>9</v>
      </c>
    </row>
    <row r="109" spans="1:13" s="23" customFormat="1" x14ac:dyDescent="0.2">
      <c r="A109" s="42">
        <v>95</v>
      </c>
      <c r="B109" s="38" t="s">
        <v>124</v>
      </c>
      <c r="C109" s="64">
        <v>10</v>
      </c>
      <c r="D109" s="64" t="s">
        <v>1</v>
      </c>
      <c r="E109" s="38"/>
      <c r="F109" s="44">
        <v>693.42</v>
      </c>
      <c r="G109" s="44">
        <v>845.25</v>
      </c>
      <c r="H109" s="44">
        <v>592.16999999999996</v>
      </c>
      <c r="I109" s="44">
        <f>AVERAGE(F109:H109)</f>
        <v>710.28000000000009</v>
      </c>
      <c r="J109" s="39">
        <f t="shared" si="41"/>
        <v>887.85000000000014</v>
      </c>
      <c r="K109" s="61">
        <f t="shared" si="40"/>
        <v>7102.8000000000011</v>
      </c>
      <c r="L109" s="40">
        <f t="shared" si="43"/>
        <v>8878.5000000000018</v>
      </c>
      <c r="M109" s="38" t="s">
        <v>9</v>
      </c>
    </row>
    <row r="110" spans="1:13" s="23" customFormat="1" x14ac:dyDescent="0.2">
      <c r="A110" s="42">
        <v>96</v>
      </c>
      <c r="B110" s="38" t="s">
        <v>123</v>
      </c>
      <c r="C110" s="64">
        <v>42</v>
      </c>
      <c r="D110" s="64" t="s">
        <v>1</v>
      </c>
      <c r="E110" s="38"/>
      <c r="F110" s="44">
        <v>1790.25</v>
      </c>
      <c r="G110" s="44">
        <v>2019.84</v>
      </c>
      <c r="H110" s="44">
        <v>1687.3</v>
      </c>
      <c r="I110" s="44">
        <f>AVERAGE(F110:H110)</f>
        <v>1832.4633333333334</v>
      </c>
      <c r="J110" s="39">
        <f t="shared" si="41"/>
        <v>2290.5791666666669</v>
      </c>
      <c r="K110" s="61">
        <f t="shared" si="40"/>
        <v>76963.460000000006</v>
      </c>
      <c r="L110" s="40">
        <f t="shared" si="43"/>
        <v>96204.325000000012</v>
      </c>
      <c r="M110" s="38" t="s">
        <v>9</v>
      </c>
    </row>
    <row r="111" spans="1:13" s="23" customFormat="1" x14ac:dyDescent="0.2">
      <c r="A111" s="42">
        <v>97</v>
      </c>
      <c r="B111" s="38" t="s">
        <v>132</v>
      </c>
      <c r="C111" s="64">
        <v>23</v>
      </c>
      <c r="D111" s="64" t="s">
        <v>1</v>
      </c>
      <c r="E111" s="38"/>
      <c r="F111" s="44">
        <v>776.25</v>
      </c>
      <c r="G111" s="44">
        <v>494.5</v>
      </c>
      <c r="H111" s="44">
        <v>880.27</v>
      </c>
      <c r="I111" s="44">
        <f>AVERAGE(F111:H111)</f>
        <v>717.00666666666666</v>
      </c>
      <c r="J111" s="39">
        <f t="shared" si="41"/>
        <v>896.25833333333333</v>
      </c>
      <c r="K111" s="61">
        <f t="shared" ref="K111" si="51">C111*I111</f>
        <v>16491.153333333332</v>
      </c>
      <c r="L111" s="40">
        <f t="shared" si="43"/>
        <v>20613.941666666666</v>
      </c>
      <c r="M111" s="38" t="s">
        <v>9</v>
      </c>
    </row>
    <row r="112" spans="1:13" s="17" customFormat="1" ht="15" customHeight="1" x14ac:dyDescent="0.2">
      <c r="A112" s="42">
        <v>98</v>
      </c>
      <c r="B112" s="38" t="s">
        <v>19</v>
      </c>
      <c r="C112" s="64">
        <v>33</v>
      </c>
      <c r="D112" s="64" t="s">
        <v>1</v>
      </c>
      <c r="E112" s="43">
        <v>2510</v>
      </c>
      <c r="F112" s="16"/>
      <c r="G112" s="16"/>
      <c r="H112" s="16"/>
      <c r="I112" s="44">
        <v>37.25</v>
      </c>
      <c r="J112" s="39">
        <f t="shared" si="41"/>
        <v>46.5625</v>
      </c>
      <c r="K112" s="61">
        <f t="shared" si="40"/>
        <v>1229.25</v>
      </c>
      <c r="L112" s="40">
        <f t="shared" si="43"/>
        <v>1536.5625</v>
      </c>
      <c r="M112" s="38" t="s">
        <v>9</v>
      </c>
    </row>
    <row r="113" spans="1:13" s="17" customFormat="1" ht="15" customHeight="1" x14ac:dyDescent="0.2">
      <c r="A113" s="42">
        <v>99</v>
      </c>
      <c r="B113" s="38" t="s">
        <v>125</v>
      </c>
      <c r="C113" s="64">
        <v>23</v>
      </c>
      <c r="D113" s="64" t="s">
        <v>1</v>
      </c>
      <c r="E113" s="74">
        <v>39380</v>
      </c>
      <c r="F113" s="16"/>
      <c r="G113" s="16"/>
      <c r="H113" s="16"/>
      <c r="I113" s="44">
        <v>21.31</v>
      </c>
      <c r="J113" s="39">
        <f t="shared" si="41"/>
        <v>26.637499999999999</v>
      </c>
      <c r="K113" s="61">
        <f t="shared" ref="K113" si="52">C113*I113</f>
        <v>490.13</v>
      </c>
      <c r="L113" s="40">
        <f t="shared" si="43"/>
        <v>612.66250000000002</v>
      </c>
      <c r="M113" s="38" t="s">
        <v>9</v>
      </c>
    </row>
    <row r="114" spans="1:13" ht="16.5" customHeight="1" x14ac:dyDescent="0.2">
      <c r="A114" s="42">
        <v>100</v>
      </c>
      <c r="B114" s="46" t="s">
        <v>28</v>
      </c>
      <c r="C114" s="70">
        <v>140</v>
      </c>
      <c r="D114" s="64" t="s">
        <v>4</v>
      </c>
      <c r="E114" s="36">
        <v>247</v>
      </c>
      <c r="F114" s="47"/>
      <c r="G114" s="47"/>
      <c r="H114" s="47"/>
      <c r="I114" s="48">
        <v>12.5</v>
      </c>
      <c r="J114" s="39">
        <f t="shared" si="41"/>
        <v>15.625</v>
      </c>
      <c r="K114" s="61">
        <f t="shared" si="40"/>
        <v>1750</v>
      </c>
      <c r="L114" s="40">
        <f t="shared" si="43"/>
        <v>2187.5</v>
      </c>
      <c r="M114" s="46" t="s">
        <v>18</v>
      </c>
    </row>
    <row r="115" spans="1:13" ht="15" customHeight="1" x14ac:dyDescent="0.2">
      <c r="A115" s="42">
        <v>101</v>
      </c>
      <c r="B115" s="46" t="s">
        <v>29</v>
      </c>
      <c r="C115" s="70">
        <v>140</v>
      </c>
      <c r="D115" s="64" t="s">
        <v>4</v>
      </c>
      <c r="E115" s="36">
        <v>2436</v>
      </c>
      <c r="F115" s="47"/>
      <c r="G115" s="47"/>
      <c r="H115" s="47"/>
      <c r="I115" s="48">
        <v>17.78</v>
      </c>
      <c r="J115" s="39">
        <f t="shared" si="41"/>
        <v>22.225000000000001</v>
      </c>
      <c r="K115" s="61">
        <f t="shared" si="40"/>
        <v>2489.2000000000003</v>
      </c>
      <c r="L115" s="40">
        <f t="shared" si="43"/>
        <v>3111.5000000000005</v>
      </c>
      <c r="M115" s="46" t="s">
        <v>18</v>
      </c>
    </row>
    <row r="116" spans="1:13" ht="15.75" x14ac:dyDescent="0.25">
      <c r="I116" s="27"/>
      <c r="J116" s="27"/>
      <c r="K116" s="28">
        <f>SUM(K11)+SUM(K13:K49)+SUM(K51:K71)+SUM(K73:K95)+SUM(K97:K115)</f>
        <v>273090.84000000003</v>
      </c>
      <c r="L116" s="28">
        <f>SUM(L11)+SUM(L13:L49)+SUM(L51:L71)+SUM(L73:L95)+SUM(L97:L115)</f>
        <v>341363.55000000005</v>
      </c>
    </row>
    <row r="117" spans="1:13" x14ac:dyDescent="0.2">
      <c r="C117" s="7"/>
      <c r="I117" s="24"/>
      <c r="J117" s="24"/>
      <c r="K117" s="29"/>
      <c r="L117" s="29"/>
    </row>
    <row r="118" spans="1:13" x14ac:dyDescent="0.2">
      <c r="E118" s="7"/>
      <c r="I118" s="24"/>
      <c r="J118" s="24"/>
      <c r="K118" s="30"/>
      <c r="L118" s="30"/>
    </row>
    <row r="119" spans="1:13" ht="15.75" customHeight="1" x14ac:dyDescent="0.2">
      <c r="A119" s="103" t="s">
        <v>21</v>
      </c>
      <c r="B119" s="103"/>
      <c r="D119" s="103" t="s">
        <v>15</v>
      </c>
      <c r="E119" s="103"/>
      <c r="F119" s="103"/>
      <c r="G119" s="103"/>
      <c r="H119" s="103"/>
      <c r="I119" s="103"/>
      <c r="J119" s="103"/>
      <c r="K119" s="103"/>
      <c r="L119" s="1"/>
      <c r="M119" s="1"/>
    </row>
    <row r="120" spans="1:13" ht="31.5" customHeight="1" x14ac:dyDescent="0.2">
      <c r="A120" s="88" t="s">
        <v>129</v>
      </c>
      <c r="B120" s="89"/>
      <c r="C120" s="31"/>
      <c r="D120" s="102"/>
      <c r="E120" s="102"/>
      <c r="F120" s="102"/>
      <c r="G120" s="102"/>
      <c r="H120" s="102"/>
      <c r="I120" s="102"/>
      <c r="J120" s="2" t="s">
        <v>16</v>
      </c>
      <c r="K120" s="2" t="s">
        <v>14</v>
      </c>
      <c r="L120" s="3"/>
    </row>
    <row r="121" spans="1:13" ht="18.75" customHeight="1" x14ac:dyDescent="0.2">
      <c r="A121" s="88" t="s">
        <v>130</v>
      </c>
      <c r="B121" s="89"/>
      <c r="D121" s="101" t="s">
        <v>11</v>
      </c>
      <c r="E121" s="101"/>
      <c r="F121" s="101"/>
      <c r="G121" s="101"/>
      <c r="H121" s="101"/>
      <c r="I121" s="101"/>
      <c r="J121" s="4">
        <v>89</v>
      </c>
      <c r="K121" s="5">
        <v>88.12</v>
      </c>
      <c r="L121" s="6"/>
    </row>
    <row r="122" spans="1:13" x14ac:dyDescent="0.2">
      <c r="A122" s="88" t="s">
        <v>131</v>
      </c>
      <c r="B122" s="89"/>
      <c r="C122" s="31"/>
      <c r="D122" s="101" t="s">
        <v>12</v>
      </c>
      <c r="E122" s="101"/>
      <c r="F122" s="101"/>
      <c r="G122" s="101"/>
      <c r="H122" s="101"/>
      <c r="I122" s="101"/>
      <c r="J122" s="4">
        <v>12</v>
      </c>
      <c r="K122" s="5">
        <v>11.88</v>
      </c>
      <c r="L122" s="6"/>
    </row>
    <row r="123" spans="1:13" x14ac:dyDescent="0.2">
      <c r="A123" s="92"/>
      <c r="B123" s="92"/>
      <c r="D123" s="101" t="s">
        <v>13</v>
      </c>
      <c r="E123" s="101"/>
      <c r="F123" s="101"/>
      <c r="G123" s="101"/>
      <c r="H123" s="101"/>
      <c r="I123" s="101"/>
      <c r="J123" s="4">
        <v>101</v>
      </c>
      <c r="K123" s="5">
        <f>K122+K121</f>
        <v>100</v>
      </c>
      <c r="L123" s="6"/>
    </row>
    <row r="124" spans="1:13" x14ac:dyDescent="0.2">
      <c r="A124" s="32"/>
      <c r="B124" s="32"/>
    </row>
    <row r="128" spans="1:13" x14ac:dyDescent="0.2">
      <c r="B128" s="34"/>
      <c r="D128" s="94"/>
      <c r="E128" s="94"/>
      <c r="F128" s="94"/>
      <c r="G128" s="94"/>
      <c r="H128" s="94"/>
      <c r="I128" s="94"/>
      <c r="J128" s="94"/>
      <c r="K128" s="94"/>
      <c r="L128" s="94"/>
      <c r="M128" s="94"/>
    </row>
    <row r="129" spans="2:13" x14ac:dyDescent="0.2">
      <c r="B129" s="25" t="s">
        <v>91</v>
      </c>
      <c r="D129" s="93" t="s">
        <v>126</v>
      </c>
      <c r="E129" s="93"/>
      <c r="F129" s="93"/>
      <c r="G129" s="93"/>
      <c r="H129" s="93"/>
      <c r="I129" s="93"/>
      <c r="J129" s="93"/>
      <c r="K129" s="93"/>
      <c r="L129" s="93"/>
      <c r="M129" s="93"/>
    </row>
    <row r="130" spans="2:13" x14ac:dyDescent="0.2">
      <c r="B130" s="25" t="s">
        <v>17</v>
      </c>
      <c r="D130" s="91" t="s">
        <v>127</v>
      </c>
      <c r="E130" s="91"/>
      <c r="F130" s="91"/>
      <c r="G130" s="91"/>
      <c r="H130" s="91"/>
      <c r="I130" s="91"/>
      <c r="J130" s="91"/>
      <c r="K130" s="91"/>
      <c r="L130" s="91"/>
      <c r="M130" s="91"/>
    </row>
    <row r="131" spans="2:13" x14ac:dyDescent="0.2">
      <c r="B131" s="25" t="s">
        <v>92</v>
      </c>
    </row>
  </sheetData>
  <mergeCells count="20">
    <mergeCell ref="A1:M2"/>
    <mergeCell ref="D121:I121"/>
    <mergeCell ref="D122:I122"/>
    <mergeCell ref="D123:I123"/>
    <mergeCell ref="D120:I120"/>
    <mergeCell ref="A119:B119"/>
    <mergeCell ref="A120:B120"/>
    <mergeCell ref="A12:M12"/>
    <mergeCell ref="A72:M72"/>
    <mergeCell ref="A10:M10"/>
    <mergeCell ref="A96:M96"/>
    <mergeCell ref="D119:K119"/>
    <mergeCell ref="A50:M50"/>
    <mergeCell ref="A121:B121"/>
    <mergeCell ref="A122:B122"/>
    <mergeCell ref="B4:C4"/>
    <mergeCell ref="D130:M130"/>
    <mergeCell ref="A123:B123"/>
    <mergeCell ref="D129:M129"/>
    <mergeCell ref="D128:M128"/>
  </mergeCells>
  <pageMargins left="0.7" right="0.7" top="0.75" bottom="0.75" header="0.3" footer="0.3"/>
  <pageSetup paperSize="9" scale="3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[1]base!#REF!</xm:f>
          </x14:formula1>
          <xm:sqref>M96:M113 M72:M93 M43:M69 M10:M41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[1]base!#REF!</xm:f>
          </x14:formula1>
          <xm:sqref>D42:H42 E10:E13 E72:E78 D88:E88 F112:H113 F14:H14 F96 E92:E93 G108:H108 D10:D14 F39 H36:H40 F36:G37 E67:E69 G68 E86:E90 D107:D113 E108:E112 E60 E64:E65 F65:F66 F50:F56 D30:D37 E37 D19:D28 D72:D93 F10:H12 D45:E57 F59:F61 D96:E106 G50:H57 G59:G66 D39:E40 G39:G40 F45:H48 H100:H106 G89:H93 D59:D69 F72:H87 G19:G21 H59:H69 G96:H98 F89:F91 H19:H22 F23:H35 E19:E27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[2]base!#REF!</xm:f>
          </x14:formula1>
          <xm:sqref>D114:H115 D94:H95 D70:H71 D45:E49 F45:H48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[1]base!#REF!</xm:f>
          </x14:formula1>
          <xm:sqref>M42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 Discriminado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user01</cp:lastModifiedBy>
  <cp:lastPrinted>2021-12-21T12:17:16Z</cp:lastPrinted>
  <dcterms:created xsi:type="dcterms:W3CDTF">2019-06-12T13:08:42Z</dcterms:created>
  <dcterms:modified xsi:type="dcterms:W3CDTF">2022-04-20T16:48:23Z</dcterms:modified>
</cp:coreProperties>
</file>